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F:\ΣΤΑΤΙΣΤΙΚΗ - ΓΕΝΙΚΗ ΥΛΗ STATS\"/>
    </mc:Choice>
  </mc:AlternateContent>
  <xr:revisionPtr revIDLastSave="0" documentId="13_ncr:1_{37FFC4B3-DFA5-40D6-A499-504C8DD2A01B}" xr6:coauthVersionLast="47" xr6:coauthVersionMax="47" xr10:uidLastSave="{00000000-0000-0000-0000-000000000000}"/>
  <bookViews>
    <workbookView xWindow="-120" yWindow="-120" windowWidth="19440" windowHeight="15000" firstSheet="1" activeTab="2" xr2:uid="{00000000-000D-0000-FFFF-FFFF00000000}"/>
  </bookViews>
  <sheets>
    <sheet name="Συχνότητες Ιστογράμματα" sheetId="1" r:id="rId1"/>
    <sheet name="ασκηση το βάρος 30 αθλητών " sheetId="2" r:id="rId2"/>
    <sheet name="ΑΣΚΗΣΕΙΣ  ΑΠΟ ΒΙΒΛΙΟ Γ ΛΥΚΕΙΟΥ 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263" i="4" l="1"/>
  <c r="AB107" i="4" l="1"/>
  <c r="AB108" i="4"/>
  <c r="Z108" i="4"/>
  <c r="W110" i="4"/>
  <c r="K7" i="4" l="1"/>
  <c r="P256" i="4" l="1"/>
  <c r="N256" i="4"/>
  <c r="S247" i="4"/>
  <c r="S248" i="4"/>
  <c r="S249" i="4"/>
  <c r="S250" i="4"/>
  <c r="S251" i="4"/>
  <c r="S252" i="4"/>
  <c r="S253" i="4"/>
  <c r="S254" i="4"/>
  <c r="S255" i="4"/>
  <c r="S246" i="4"/>
  <c r="S256" i="4" s="1"/>
  <c r="O240" i="4"/>
  <c r="R218" i="4"/>
  <c r="R219" i="4" s="1"/>
  <c r="R220" i="4" s="1"/>
  <c r="R221" i="4" s="1"/>
  <c r="R222" i="4" s="1"/>
  <c r="R223" i="4" s="1"/>
  <c r="R224" i="4" s="1"/>
  <c r="R225" i="4" s="1"/>
  <c r="R226" i="4" s="1"/>
  <c r="R227" i="4" s="1"/>
  <c r="R228" i="4" s="1"/>
  <c r="P219" i="4"/>
  <c r="P220" i="4"/>
  <c r="P221" i="4"/>
  <c r="P222" i="4"/>
  <c r="P223" i="4"/>
  <c r="P224" i="4"/>
  <c r="P225" i="4"/>
  <c r="P226" i="4"/>
  <c r="P227" i="4"/>
  <c r="P228" i="4"/>
  <c r="P218" i="4"/>
  <c r="O229" i="4"/>
  <c r="R189" i="4"/>
  <c r="T183" i="4"/>
  <c r="T184" i="4"/>
  <c r="T185" i="4"/>
  <c r="T186" i="4"/>
  <c r="T187" i="4"/>
  <c r="T188" i="4"/>
  <c r="T182" i="4"/>
  <c r="N194" i="4"/>
  <c r="N187" i="4"/>
  <c r="O134" i="4"/>
  <c r="P134" i="4" s="1"/>
  <c r="O135" i="4"/>
  <c r="O136" i="4"/>
  <c r="P136" i="4" s="1"/>
  <c r="O137" i="4"/>
  <c r="P137" i="4" s="1"/>
  <c r="O133" i="4"/>
  <c r="O149" i="4"/>
  <c r="O150" i="4"/>
  <c r="O151" i="4"/>
  <c r="O152" i="4"/>
  <c r="O148" i="4"/>
  <c r="P148" i="4" s="1"/>
  <c r="N168" i="4"/>
  <c r="N169" i="4" s="1"/>
  <c r="O164" i="4" s="1"/>
  <c r="P164" i="4" s="1"/>
  <c r="N153" i="4"/>
  <c r="N154" i="4" s="1"/>
  <c r="P152" i="4"/>
  <c r="P151" i="4"/>
  <c r="P150" i="4"/>
  <c r="P149" i="4"/>
  <c r="N138" i="4"/>
  <c r="N139" i="4" s="1"/>
  <c r="P135" i="4"/>
  <c r="P133" i="4"/>
  <c r="O119" i="4"/>
  <c r="P119" i="4" s="1"/>
  <c r="O120" i="4"/>
  <c r="P120" i="4" s="1"/>
  <c r="O121" i="4"/>
  <c r="P121" i="4" s="1"/>
  <c r="O122" i="4"/>
  <c r="P122" i="4" s="1"/>
  <c r="O118" i="4"/>
  <c r="P118" i="4" s="1"/>
  <c r="N123" i="4"/>
  <c r="N124" i="4" s="1"/>
  <c r="X100" i="4"/>
  <c r="Y100" i="4" s="1"/>
  <c r="X101" i="4"/>
  <c r="Y101" i="4" s="1"/>
  <c r="X102" i="4"/>
  <c r="Y102" i="4" s="1"/>
  <c r="X103" i="4"/>
  <c r="Y103" i="4" s="1"/>
  <c r="X104" i="4"/>
  <c r="Y104" i="4" s="1"/>
  <c r="X105" i="4"/>
  <c r="Y105" i="4" s="1"/>
  <c r="X106" i="4"/>
  <c r="Y106" i="4" s="1"/>
  <c r="X107" i="4"/>
  <c r="Y107" i="4" s="1"/>
  <c r="X108" i="4"/>
  <c r="Y108" i="4" s="1"/>
  <c r="X99" i="4"/>
  <c r="Y99" i="4" s="1"/>
  <c r="W109" i="4"/>
  <c r="N94" i="4"/>
  <c r="R79" i="4"/>
  <c r="S75" i="4"/>
  <c r="S73" i="4"/>
  <c r="P154" i="4" l="1"/>
  <c r="Q154" i="4" s="1"/>
  <c r="P139" i="4"/>
  <c r="Q139" i="4" s="1"/>
  <c r="P229" i="4"/>
  <c r="P234" i="4" s="1"/>
  <c r="T189" i="4"/>
  <c r="T190" i="4" s="1"/>
  <c r="R77" i="4"/>
  <c r="P124" i="4"/>
  <c r="Q124" i="4" s="1"/>
  <c r="Y109" i="4"/>
  <c r="O167" i="4"/>
  <c r="P167" i="4" s="1"/>
  <c r="O165" i="4"/>
  <c r="P165" i="4" s="1"/>
  <c r="O163" i="4"/>
  <c r="P163" i="4" s="1"/>
  <c r="O166" i="4"/>
  <c r="P166" i="4" s="1"/>
  <c r="R124" i="4"/>
  <c r="Q128" i="4" s="1"/>
  <c r="O22" i="4"/>
  <c r="P18" i="4"/>
  <c r="O8" i="4"/>
  <c r="N7" i="4"/>
  <c r="V219" i="4" l="1"/>
  <c r="W219" i="4" s="1"/>
  <c r="X219" i="4" s="1"/>
  <c r="V221" i="4"/>
  <c r="W221" i="4" s="1"/>
  <c r="X221" i="4" s="1"/>
  <c r="V223" i="4"/>
  <c r="W223" i="4" s="1"/>
  <c r="X223" i="4" s="1"/>
  <c r="V225" i="4"/>
  <c r="W225" i="4" s="1"/>
  <c r="X225" i="4" s="1"/>
  <c r="V227" i="4"/>
  <c r="W227" i="4" s="1"/>
  <c r="X227" i="4" s="1"/>
  <c r="V218" i="4"/>
  <c r="W218" i="4" s="1"/>
  <c r="X218" i="4" s="1"/>
  <c r="V220" i="4"/>
  <c r="W220" i="4" s="1"/>
  <c r="X220" i="4" s="1"/>
  <c r="V222" i="4"/>
  <c r="W222" i="4" s="1"/>
  <c r="X222" i="4" s="1"/>
  <c r="V224" i="4"/>
  <c r="W224" i="4" s="1"/>
  <c r="X224" i="4" s="1"/>
  <c r="V226" i="4"/>
  <c r="W226" i="4" s="1"/>
  <c r="X226" i="4" s="1"/>
  <c r="V228" i="4"/>
  <c r="W228" i="4" s="1"/>
  <c r="X228" i="4" s="1"/>
  <c r="Z109" i="4"/>
  <c r="AA109" i="4" s="1"/>
  <c r="AA113" i="4" s="1"/>
  <c r="P169" i="4"/>
  <c r="Q169" i="4" s="1"/>
  <c r="R139" i="4"/>
  <c r="Q143" i="4" s="1"/>
  <c r="R154" i="4"/>
  <c r="Q158" i="4" s="1"/>
  <c r="R169" i="4"/>
  <c r="Q173" i="4" s="1"/>
  <c r="Q6" i="2"/>
  <c r="R6" i="2" s="1"/>
  <c r="Q7" i="2"/>
  <c r="R7" i="2" s="1"/>
  <c r="Q8" i="2"/>
  <c r="R8" i="2" s="1"/>
  <c r="Q9" i="2"/>
  <c r="R9" i="2" s="1"/>
  <c r="Q10" i="2"/>
  <c r="R10" i="2" s="1"/>
  <c r="Q11" i="2"/>
  <c r="R11" i="2" s="1"/>
  <c r="Q12" i="2"/>
  <c r="R12" i="2" s="1"/>
  <c r="Q5" i="2"/>
  <c r="R5" i="2" s="1"/>
  <c r="P13" i="2"/>
  <c r="Q13" i="2" s="1"/>
  <c r="R13" i="2" s="1"/>
  <c r="X229" i="4" l="1"/>
  <c r="X230" i="4" s="1"/>
  <c r="X231" i="4" s="1"/>
</calcChain>
</file>

<file path=xl/sharedStrings.xml><?xml version="1.0" encoding="utf-8"?>
<sst xmlns="http://schemas.openxmlformats.org/spreadsheetml/2006/main" count="311" uniqueCount="253">
  <si>
    <t xml:space="preserve">Διάρκεια Σπουδών </t>
  </si>
  <si>
    <r>
      <t xml:space="preserve"> </t>
    </r>
    <r>
      <rPr>
        <i/>
        <sz val="12"/>
        <color rgb="FF000000"/>
        <rFont val="Calibri"/>
        <family val="2"/>
        <charset val="161"/>
      </rPr>
      <t>χj</t>
    </r>
    <r>
      <rPr>
        <sz val="12"/>
        <color rgb="FF000000"/>
        <rFont val="Calibri"/>
        <family val="2"/>
        <charset val="161"/>
      </rPr>
      <t xml:space="preserve"> </t>
    </r>
  </si>
  <si>
    <t xml:space="preserve">Συχνότητα </t>
  </si>
  <si>
    <r>
      <t>νj</t>
    </r>
    <r>
      <rPr>
        <sz val="12"/>
        <color rgb="FF000000"/>
        <rFont val="Calibri"/>
        <family val="2"/>
        <charset val="161"/>
      </rPr>
      <t xml:space="preserve"> </t>
    </r>
  </si>
  <si>
    <t>Σχετική Συχνότητα</t>
  </si>
  <si>
    <r>
      <t>fj</t>
    </r>
    <r>
      <rPr>
        <sz val="12"/>
        <color rgb="FF000000"/>
        <rFont val="Calibri"/>
        <family val="2"/>
        <charset val="161"/>
      </rPr>
      <t xml:space="preserve"> </t>
    </r>
  </si>
  <si>
    <t>Η  % σχετική συχνότητα</t>
  </si>
  <si>
    <r>
      <t>fj  %</t>
    </r>
    <r>
      <rPr>
        <sz val="12"/>
        <color rgb="FF000000"/>
        <rFont val="Calibri"/>
        <family val="2"/>
        <charset val="161"/>
      </rPr>
      <t xml:space="preserve"> </t>
    </r>
  </si>
  <si>
    <r>
      <t xml:space="preserve">Σχετική  αθροιστική συχνότητα </t>
    </r>
    <r>
      <rPr>
        <i/>
        <sz val="12"/>
        <color rgb="FF000000"/>
        <rFont val="Calibri"/>
        <family val="2"/>
        <charset val="161"/>
      </rPr>
      <t xml:space="preserve">έως   νj </t>
    </r>
  </si>
  <si>
    <t xml:space="preserve">Η  % σχετική συχνότητα </t>
  </si>
  <si>
    <t xml:space="preserve">έως   fj  % </t>
  </si>
  <si>
    <r>
      <t xml:space="preserve">Σχετική  αθροιστική συχνότητα </t>
    </r>
    <r>
      <rPr>
        <i/>
        <sz val="12"/>
        <color rgb="FF000000"/>
        <rFont val="Calibri"/>
        <family val="2"/>
        <charset val="161"/>
      </rPr>
      <t xml:space="preserve">πάνω από   νj </t>
    </r>
  </si>
  <si>
    <t xml:space="preserve">πάνω από   fj  % </t>
  </si>
  <si>
    <t xml:space="preserve">Σύνολο: </t>
  </si>
  <si>
    <t>74, 52, 67, 68, 71, 76, 86, 81, 73, 68, 64, 75, 71, 57, 67, 57, 59, 72, 79,</t>
  </si>
  <si>
    <t>64, 70, 74, 77, 79, 65, 68, 76, 83, 61, 63</t>
  </si>
  <si>
    <t>α) Να κατασκευαστεί ο πίνακας κατανομής συχνοτήτων των βαρών. Να χρησι-</t>
  </si>
  <si>
    <t>μοποιηθεί εύρος διαστήματος 5kp.</t>
  </si>
  <si>
    <t>β) Να κατασκευαστεί το ιστόγραμμα και το αντίστοιχο πολύγωνο συχνοτήτων.</t>
  </si>
  <si>
    <t>γ) Να υπολογιστεί ο μέσος και η διάμεσος των βαρών.</t>
  </si>
  <si>
    <t>δ) Να κατασκευαστεί πίνακας αθροιστικών συχνοτήτων και να σχεδιαστεί το</t>
  </si>
  <si>
    <t>αντίστοιχο διάγραμμα.</t>
  </si>
  <si>
    <t>ε) Πόσοι αθλητές έχουν βάρος λιγότερο από 77 kp;</t>
  </si>
  <si>
    <t>3. Τα βάρη των 30 μελών μιας ομάδας αθλητών είναι τα ακόλουθα:</t>
  </si>
  <si>
    <t>min</t>
  </si>
  <si>
    <t>max</t>
  </si>
  <si>
    <t>50 -&lt; 55</t>
  </si>
  <si>
    <t>55 -&lt; 60</t>
  </si>
  <si>
    <t>60 -&lt; 65</t>
  </si>
  <si>
    <t>65 -&lt; 70</t>
  </si>
  <si>
    <t>70 -&lt; 75</t>
  </si>
  <si>
    <t>75 -&lt; 80</t>
  </si>
  <si>
    <t>80 -&lt; 85</t>
  </si>
  <si>
    <t>85 -&lt; 90</t>
  </si>
  <si>
    <t>ΣΥΝΟΛΑ</t>
  </si>
  <si>
    <t xml:space="preserve">Διαστήματα ή κλάσεις </t>
  </si>
  <si>
    <t>κατανομή συχνοτήτων νj</t>
  </si>
  <si>
    <t>%  fνj</t>
  </si>
  <si>
    <t xml:space="preserve"> Η σχετική συχνότητα fνj</t>
  </si>
  <si>
    <t>Ταξινόμηση κατ αυξουσα σειρά των δεδομένων</t>
  </si>
  <si>
    <t>ΡΑΒΔΟΓΡΑΜΜΑ</t>
  </si>
  <si>
    <t>ΠΟΛΥΓΩΝΟ - ΠΕΡΙΟΧΗ</t>
  </si>
  <si>
    <t xml:space="preserve">ΓΡΑΦΙΚΕΣ ΠΑΡΑΣΤΑΣΕΙΣ ΣΤΟ EXCEL </t>
  </si>
  <si>
    <t>ΠΙΝΑΚΑΣ ΚΑΤΑΝΟΜΗΣ ΣΥΧΝΟΤΗΤΑΣ ΤΩΝ ΒΑΡΩΝ 30 ΑΘΛΗΤΩΝ</t>
  </si>
  <si>
    <t>Συχνότητα</t>
  </si>
  <si>
    <t>Να βρεθεί η μέση εκατοστιαία απόδοση της επένδυσης</t>
  </si>
  <si>
    <t xml:space="preserve">Κατά τη διάρκεια του περασμένου ετους οι μετοχές είχαν τις παρακατω εκαοστιαίες μεταβολές στην αξία τους. </t>
  </si>
  <si>
    <r>
      <t>Σx</t>
    </r>
    <r>
      <rPr>
        <vertAlign val="subscript"/>
        <sz val="11"/>
        <color theme="1"/>
        <rFont val="Calibri"/>
        <family val="2"/>
        <charset val="161"/>
        <scheme val="minor"/>
      </rPr>
      <t>j</t>
    </r>
    <r>
      <rPr>
        <sz val="11"/>
        <color theme="1"/>
        <rFont val="Calibri"/>
        <family val="2"/>
        <charset val="161"/>
        <scheme val="minor"/>
      </rPr>
      <t xml:space="preserve"> =</t>
    </r>
  </si>
  <si>
    <r>
      <t xml:space="preserve">X </t>
    </r>
    <r>
      <rPr>
        <sz val="9"/>
        <color theme="1"/>
        <rFont val="Calibri"/>
        <family val="2"/>
        <charset val="161"/>
        <scheme val="minor"/>
      </rPr>
      <t>bar</t>
    </r>
    <r>
      <rPr>
        <sz val="11"/>
        <color theme="1"/>
        <rFont val="Calibri"/>
        <family val="2"/>
        <charset val="161"/>
        <scheme val="minor"/>
      </rPr>
      <t xml:space="preserve"> =  Σxj / n</t>
    </r>
  </si>
  <si>
    <t xml:space="preserve"> 66 / 8 =</t>
  </si>
  <si>
    <t>αρα  Σxj = 9* 205 =   1845</t>
  </si>
  <si>
    <t>Ηταν  X bar =  Σxj / n   =  Σxj / 9  = 205</t>
  </si>
  <si>
    <t>Ποιο είναι το μέσο ύψος στην ομάδα τώρα?</t>
  </si>
  <si>
    <t>Στο  Σxj  προστέθηκε ακόμα ένα ύψος 216 εκ</t>
  </si>
  <si>
    <r>
      <t xml:space="preserve">Αρα </t>
    </r>
    <r>
      <rPr>
        <b/>
        <i/>
        <sz val="11"/>
        <color theme="1"/>
        <rFont val="Calibri"/>
        <family val="2"/>
        <charset val="161"/>
        <scheme val="minor"/>
      </rPr>
      <t xml:space="preserve">το νέο </t>
    </r>
    <r>
      <rPr>
        <sz val="11"/>
        <color theme="1"/>
        <rFont val="Calibri"/>
        <family val="2"/>
        <charset val="161"/>
        <scheme val="minor"/>
      </rPr>
      <t xml:space="preserve"> Σxj είναι 1845 + 216 = </t>
    </r>
  </si>
  <si>
    <r>
      <t xml:space="preserve">Τωρα προστέθηκε ενας παίκτης αρα </t>
    </r>
    <r>
      <rPr>
        <b/>
        <i/>
        <sz val="11"/>
        <color theme="1"/>
        <rFont val="Calibri"/>
        <family val="2"/>
        <charset val="161"/>
        <scheme val="minor"/>
      </rPr>
      <t>το νέο ν είναι  10</t>
    </r>
  </si>
  <si>
    <t>και άρα ο νέος μέσος είναι    X bar =  Σxj / n   =  Σxj / 10  =  2061/10  =  206,1</t>
  </si>
  <si>
    <t>β) εάν ήθελε να φθάσει το μεσο ύψος στα 208 πόσο ψηλός θα πρέπει να ήταν ο 10ος παίκτης</t>
  </si>
  <si>
    <t>α) Για να "ψηλώσει" την ομάδα ο προπονητής πήρε ένα ακόμα παίκτη με υψος 216 εκ.</t>
  </si>
  <si>
    <t>πάμε αντίστροφα: μέσο ύψος να είναι 208 αρα το    Σxj = 2080</t>
  </si>
  <si>
    <t xml:space="preserve">αρα 2080 - 1845    = </t>
  </si>
  <si>
    <t>το υψος του νέου το 10ου παίκτη</t>
  </si>
  <si>
    <r>
      <rPr>
        <b/>
        <sz val="11"/>
        <color theme="1"/>
        <rFont val="Calibri"/>
        <family val="2"/>
        <charset val="161"/>
        <scheme val="minor"/>
      </rPr>
      <t>3</t>
    </r>
    <r>
      <rPr>
        <sz val="11"/>
        <color theme="1"/>
        <rFont val="Calibri"/>
        <family val="2"/>
        <charset val="161"/>
        <scheme val="minor"/>
      </rPr>
      <t xml:space="preserve">. Ενας επενδυτης επένδυσε </t>
    </r>
    <r>
      <rPr>
        <b/>
        <i/>
        <sz val="11"/>
        <color theme="1"/>
        <rFont val="Calibri"/>
        <family val="2"/>
        <charset val="161"/>
        <scheme val="minor"/>
      </rPr>
      <t xml:space="preserve">το ιδιο ποσό </t>
    </r>
    <r>
      <rPr>
        <sz val="11"/>
        <color theme="1"/>
        <rFont val="Calibri"/>
        <family val="2"/>
        <charset val="161"/>
        <scheme val="minor"/>
      </rPr>
      <t xml:space="preserve">χρημάτων σε 8 διαφορετικές μετοχές στο χρηματιστηριο. </t>
    </r>
  </si>
  <si>
    <r>
      <rPr>
        <b/>
        <sz val="11"/>
        <color theme="1"/>
        <rFont val="Calibri"/>
        <family val="2"/>
        <charset val="161"/>
        <scheme val="minor"/>
      </rPr>
      <t>4</t>
    </r>
    <r>
      <rPr>
        <sz val="11"/>
        <color theme="1"/>
        <rFont val="Calibri"/>
        <family val="2"/>
        <charset val="161"/>
        <scheme val="minor"/>
      </rPr>
      <t>. Το μέσο υψος 9 καλαθοσφαιριστών μιας ομάδας είναι 205 εκ</t>
    </r>
  </si>
  <si>
    <t>ΑΠΑΝΤΗΣΕΙΣ</t>
  </si>
  <si>
    <t>ΑΣΚΗΣΕΙΣ</t>
  </si>
  <si>
    <t xml:space="preserve">α) Σε ποια λίστα υπάρχει </t>
  </si>
  <si>
    <t>α1) μεγαλύτερη διασπορά</t>
  </si>
  <si>
    <t xml:space="preserve">α2) μικρότερη διασπορά </t>
  </si>
  <si>
    <t xml:space="preserve">ΝΑ ΜΗΝ ΓΙΝΟΥΝ ΠΡΑΞΕΙΣ </t>
  </si>
  <si>
    <t>Β) Μπορεί να χρησιμοποιηθεί για σύγκριση των δεδομένω αυτών το εύρος</t>
  </si>
  <si>
    <r>
      <rPr>
        <b/>
        <sz val="11"/>
        <color theme="1"/>
        <rFont val="Calibri"/>
        <family val="2"/>
        <charset val="161"/>
        <scheme val="minor"/>
      </rPr>
      <t>14</t>
    </r>
    <r>
      <rPr>
        <sz val="11"/>
        <color theme="1"/>
        <rFont val="Calibri"/>
        <family val="2"/>
        <charset val="161"/>
        <scheme val="minor"/>
      </rPr>
      <t>. Καθεμιά από τις παρακάτω λίστες δεδομένων εχουν μέση τιμή 50</t>
    </r>
  </si>
  <si>
    <t>Υποθέτοντας ότι εχουμε περίπου κανονική κατανομή να βρείτε κατά προσέγγιση το ποστό των μαθητών που χρειάζονται:</t>
  </si>
  <si>
    <t xml:space="preserve">α) λιγότερο από 8 λεπτά </t>
  </si>
  <si>
    <t>β) πάνω από 14 λεπτά</t>
  </si>
  <si>
    <t>γ) το πολύ 10 λεπτά</t>
  </si>
  <si>
    <t>δ) από 6 εως 12 λεπτά</t>
  </si>
  <si>
    <t>για να πάνε στο σχολείο τους</t>
  </si>
  <si>
    <t>τα διαστήματα εμπιστοσύνης είναι:</t>
  </si>
  <si>
    <t>Χ +1 σ</t>
  </si>
  <si>
    <t>Χ -1 σ</t>
  </si>
  <si>
    <t>που περικλύει το 68% του προσδοκόμενου χρόνου πρόσβασης στο σχολείο</t>
  </si>
  <si>
    <t xml:space="preserve">δηλ </t>
  </si>
  <si>
    <t>8 εως 12</t>
  </si>
  <si>
    <t>Χ -2 σ</t>
  </si>
  <si>
    <t>Χ +2 σ</t>
  </si>
  <si>
    <t>που περικλύει το 95% του προσδοκόμενου χρόνου πρόσβασης στο σχολείο</t>
  </si>
  <si>
    <t>6 εως 14</t>
  </si>
  <si>
    <t>Χ -3 σ</t>
  </si>
  <si>
    <t>Χ +3 σ</t>
  </si>
  <si>
    <t>4 εως 16</t>
  </si>
  <si>
    <t>που περικλύει το 99,7% του προσδοκόμενου χρόνου πρόσβασης στο σχολείο</t>
  </si>
  <si>
    <t>Αρα το υπόλοιπο 32% ισο-μοιράζεται στο υπόλοιπο διάστημα κάτω από 8 και πάνω από 12</t>
  </si>
  <si>
    <t>Αρα το 16% θέλει εως 8 λεπτά</t>
  </si>
  <si>
    <t>Αρα το υπόλοιπο 5% ισο-μοιράζεται στο υπόλοιπο διάστημα κάτω από 6 και πάνω από 14</t>
  </si>
  <si>
    <t>Αρα το 2,5% θέλει πάνω απο 14 λεπτά</t>
  </si>
  <si>
    <t>α)</t>
  </si>
  <si>
    <t>β)</t>
  </si>
  <si>
    <t>γ)</t>
  </si>
  <si>
    <t>το πολύ 10 λεπτά (από 0 εως 10 λεπτά που είναι ο μέσος) = 50%</t>
  </si>
  <si>
    <t>δ)</t>
  </si>
  <si>
    <t>ζητάμε το 6 εως 12</t>
  </si>
  <si>
    <t>το 6 εως 14 περιλαμβάνει το 95%</t>
  </si>
  <si>
    <t>το 8 εως 12 περιλαμβάνει το 68%</t>
  </si>
  <si>
    <t>Αρα αυτό που περισεύει είναι από 6 εως 8 και από 12 εως 14  για το 95%-68% = 27%</t>
  </si>
  <si>
    <t>Αυτό το 27% ισο-μοιράζεται στα 6 εως 8 (13,5%) και 12 εως 14  (13,5%)</t>
  </si>
  <si>
    <r>
      <t xml:space="preserve">Αρα </t>
    </r>
    <r>
      <rPr>
        <b/>
        <i/>
        <sz val="11"/>
        <color theme="1"/>
        <rFont val="Calibri"/>
        <family val="2"/>
        <charset val="161"/>
        <scheme val="minor"/>
      </rPr>
      <t xml:space="preserve">προσθέτουμε τα ποσοστά των διαστημάτων </t>
    </r>
    <r>
      <rPr>
        <sz val="11"/>
        <color theme="1"/>
        <rFont val="Calibri"/>
        <family val="2"/>
        <charset val="161"/>
        <scheme val="minor"/>
      </rPr>
      <t xml:space="preserve">6 εως 8 και 8 εως 12,  είναι: 68% + 13,5% = </t>
    </r>
    <r>
      <rPr>
        <b/>
        <sz val="11"/>
        <color theme="1"/>
        <rFont val="Calibri"/>
        <family val="2"/>
        <charset val="161"/>
        <scheme val="minor"/>
      </rPr>
      <t xml:space="preserve">81,5% </t>
    </r>
  </si>
  <si>
    <r>
      <rPr>
        <b/>
        <sz val="11"/>
        <color theme="1"/>
        <rFont val="Calibri"/>
        <family val="2"/>
        <charset val="161"/>
        <scheme val="minor"/>
      </rPr>
      <t>17</t>
    </r>
    <r>
      <rPr>
        <sz val="11"/>
        <color theme="1"/>
        <rFont val="Calibri"/>
        <family val="2"/>
        <charset val="161"/>
        <scheme val="minor"/>
      </rPr>
      <t>. Ο μέσος χρόνος που χρειάζονται οι μαθητές ενός σχολείου να πάνε το πρωί από τι σπίτι στο σχολείο είναι 10 λεπτά με τυπική αποκλιση 2 λεπτά.</t>
    </r>
  </si>
  <si>
    <t>σειρά δεδομένων 1</t>
  </si>
  <si>
    <t>σειρά δεδομένων 2</t>
  </si>
  <si>
    <t>σειρά δεδομένων 3</t>
  </si>
  <si>
    <t xml:space="preserve">Εάν η μέση ηλικία των αγοριών είναι 15,8 χρόνια να βρείτε τη μέση ηλικία των κοριτσιών </t>
  </si>
  <si>
    <t xml:space="preserve"> Σxj κοριτσιων =     Σxj όλων  -  Σxj αγοριων  </t>
  </si>
  <si>
    <t xml:space="preserve">  Σxj /30 =</t>
  </si>
  <si>
    <t>αρα   Σxj όλων = 30*15,4 =</t>
  </si>
  <si>
    <t xml:space="preserve"> 462 - 126,4 =</t>
  </si>
  <si>
    <t>αρα   Σxj αγοριων  = 18 * 15,8  =</t>
  </si>
  <si>
    <t xml:space="preserve">  177,6 / 12 = </t>
  </si>
  <si>
    <r>
      <rPr>
        <b/>
        <sz val="11"/>
        <color theme="1"/>
        <rFont val="Calibri"/>
        <family val="2"/>
        <charset val="161"/>
        <scheme val="minor"/>
      </rPr>
      <t>5</t>
    </r>
    <r>
      <rPr>
        <sz val="11"/>
        <color theme="1"/>
        <rFont val="Calibri"/>
        <family val="2"/>
        <charset val="161"/>
        <scheme val="minor"/>
      </rPr>
      <t xml:space="preserve">. Η μέση ηλικία 18 αγοριών και 12 κοριτσιών μιας τάξης είναι 15,4 χρόνια. </t>
    </r>
  </si>
  <si>
    <t>Ζητούνται:</t>
  </si>
  <si>
    <t xml:space="preserve">Η μέση τιμή,  η επικρατούσα τιμή  και η διάμεσος </t>
  </si>
  <si>
    <t>Τα Q1 kai Q3</t>
  </si>
  <si>
    <t>το ευρος, η τυπική απόκλιση και ο συντελεστής μεταβολής</t>
  </si>
  <si>
    <t>μετρητής</t>
  </si>
  <si>
    <t>δεδομένα</t>
  </si>
  <si>
    <t xml:space="preserve">Αρα Δ = (11 + 11) /2 = </t>
  </si>
  <si>
    <t xml:space="preserve"> = Q2 </t>
  </si>
  <si>
    <t xml:space="preserve">η διάμεσος Δ ορίζεται ως ο μέσος όρος των δυο κεντρικών τιμών </t>
  </si>
  <si>
    <t>ν = 10</t>
  </si>
  <si>
    <t>ν / 2 = 10 /2 = 5,5 θέση</t>
  </si>
  <si>
    <t>η θεση της διαμέσου</t>
  </si>
  <si>
    <r>
      <t xml:space="preserve">η επικρατούσα τιμή </t>
    </r>
    <r>
      <rPr>
        <b/>
        <sz val="11"/>
        <color theme="1"/>
        <rFont val="Calibri"/>
        <family val="2"/>
        <charset val="161"/>
        <scheme val="minor"/>
      </rPr>
      <t>Μ</t>
    </r>
    <r>
      <rPr>
        <sz val="11"/>
        <color theme="1"/>
        <rFont val="Calibri"/>
        <family val="2"/>
        <charset val="161"/>
        <scheme val="minor"/>
      </rPr>
      <t xml:space="preserve"> = συτη με τις περισσότερες παρατηρήσεις = 11</t>
    </r>
  </si>
  <si>
    <t xml:space="preserve">1ο τεταρτημόριο = το μισό του πρώτου μισού του δείγματος </t>
  </si>
  <si>
    <t>ν = 5 αρα είναι στη θέση (ν+1)/2  δηλ (5+1) / 2 = 3η θέση</t>
  </si>
  <si>
    <t>Q1 = 7</t>
  </si>
  <si>
    <t xml:space="preserve">3ο τεταρτημόριο = το μισό του δευτερου μισού του δείγματος </t>
  </si>
  <si>
    <t>Q3 =13</t>
  </si>
  <si>
    <t>το ευρος R = max - min = 15 - 3 = 12</t>
  </si>
  <si>
    <t xml:space="preserve"> Η μέση τιμή δηλ ο αρ, μέσος  Χ bar =   Σxj / ν =  100   / 10  =  10</t>
  </si>
  <si>
    <r>
      <t>x</t>
    </r>
    <r>
      <rPr>
        <b/>
        <u/>
        <vertAlign val="subscript"/>
        <sz val="12"/>
        <color theme="1"/>
        <rFont val="Calibri"/>
        <family val="2"/>
        <charset val="161"/>
        <scheme val="minor"/>
      </rPr>
      <t>j</t>
    </r>
    <r>
      <rPr>
        <b/>
        <u/>
        <sz val="12"/>
        <color theme="1"/>
        <rFont val="Calibri"/>
        <family val="2"/>
        <charset val="161"/>
        <scheme val="minor"/>
      </rPr>
      <t xml:space="preserve"> </t>
    </r>
  </si>
  <si>
    <r>
      <t>x</t>
    </r>
    <r>
      <rPr>
        <b/>
        <vertAlign val="subscript"/>
        <sz val="12"/>
        <color theme="1"/>
        <rFont val="Calibri"/>
        <family val="2"/>
        <charset val="161"/>
        <scheme val="minor"/>
      </rPr>
      <t>j</t>
    </r>
    <r>
      <rPr>
        <b/>
        <sz val="12"/>
        <color theme="1"/>
        <rFont val="Calibri"/>
        <family val="2"/>
        <charset val="161"/>
        <scheme val="minor"/>
      </rPr>
      <t xml:space="preserve">  - xbar</t>
    </r>
  </si>
  <si>
    <r>
      <t>(x</t>
    </r>
    <r>
      <rPr>
        <b/>
        <vertAlign val="subscript"/>
        <sz val="12"/>
        <color theme="1"/>
        <rFont val="Calibri"/>
        <family val="2"/>
        <charset val="161"/>
        <scheme val="minor"/>
      </rPr>
      <t>j</t>
    </r>
    <r>
      <rPr>
        <b/>
        <sz val="12"/>
        <color theme="1"/>
        <rFont val="Calibri"/>
        <family val="2"/>
        <charset val="161"/>
        <scheme val="minor"/>
      </rPr>
      <t xml:space="preserve">  - xbar) 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</si>
  <si>
    <r>
      <t>Σ(x</t>
    </r>
    <r>
      <rPr>
        <b/>
        <vertAlign val="subscript"/>
        <sz val="12"/>
        <color theme="1"/>
        <rFont val="Calibri"/>
        <family val="2"/>
        <charset val="161"/>
        <scheme val="minor"/>
      </rPr>
      <t>j</t>
    </r>
    <r>
      <rPr>
        <b/>
        <sz val="12"/>
        <color theme="1"/>
        <rFont val="Calibri"/>
        <family val="2"/>
        <charset val="161"/>
        <scheme val="minor"/>
      </rPr>
      <t xml:space="preserve">  - xbar) 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</si>
  <si>
    <r>
      <rPr>
        <b/>
        <sz val="12"/>
        <color theme="1"/>
        <rFont val="Calibri"/>
        <family val="2"/>
        <charset val="161"/>
        <scheme val="minor"/>
      </rPr>
      <t>σ</t>
    </r>
    <r>
      <rPr>
        <sz val="11"/>
        <color theme="1"/>
        <rFont val="Calibri"/>
        <family val="2"/>
        <charset val="161"/>
        <scheme val="minor"/>
      </rPr>
      <t xml:space="preserve"> η τυπική απόκλιση</t>
    </r>
  </si>
  <si>
    <r>
      <rPr>
        <b/>
        <sz val="12"/>
        <color theme="1"/>
        <rFont val="Calibri"/>
        <family val="2"/>
        <charset val="161"/>
        <scheme val="minor"/>
      </rPr>
      <t>σ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  <r>
      <rPr>
        <sz val="12"/>
        <color theme="1"/>
        <rFont val="Calibri"/>
        <family val="2"/>
        <charset val="161"/>
        <scheme val="minor"/>
      </rPr>
      <t xml:space="preserve">  Διακύμανση</t>
    </r>
  </si>
  <si>
    <t>υπολογισμός διακυμανσης</t>
  </si>
  <si>
    <t>υπολογισμός τεταρτημορίων</t>
  </si>
  <si>
    <t xml:space="preserve">ο συντελεστής μεταβλητότητας σ / Χ bar  = </t>
  </si>
  <si>
    <t>η 38,7 %</t>
  </si>
  <si>
    <t>σχετικά μεγάλη διασπορά των δεδομένων γύρο από τον μέσο</t>
  </si>
  <si>
    <t>η τετραγωνική ρίζα της διακύμανσης</t>
  </si>
  <si>
    <r>
      <rPr>
        <b/>
        <sz val="11"/>
        <color theme="1"/>
        <rFont val="Calibri"/>
        <family val="2"/>
        <charset val="161"/>
        <scheme val="minor"/>
      </rPr>
      <t>15.</t>
    </r>
    <r>
      <rPr>
        <sz val="11"/>
        <color theme="1"/>
        <rFont val="Calibri"/>
        <family val="2"/>
        <charset val="161"/>
        <scheme val="minor"/>
      </rPr>
      <t xml:space="preserve">  Η βαθμολογία 10 μαθητών σε ένα διαγώνισμα ηταν </t>
    </r>
  </si>
  <si>
    <t>19. Να υπολογίσετε τη διακυμανση και την τυπική απόκλιση για κάθε μια από τις παρακάτω λίστες δεδομένων.</t>
  </si>
  <si>
    <t>Συγκρίνοντας τα δεδομένα και τα αποτελέσματα τι συμπεράσματα βγάζετε</t>
  </si>
  <si>
    <t>δεδομένα α)</t>
  </si>
  <si>
    <t>Σ</t>
  </si>
  <si>
    <t>Ο μέσος Χ Bar =</t>
  </si>
  <si>
    <r>
      <t>Σ(x</t>
    </r>
    <r>
      <rPr>
        <b/>
        <vertAlign val="subscript"/>
        <sz val="12"/>
        <color theme="1"/>
        <rFont val="Calibri"/>
        <family val="2"/>
        <charset val="161"/>
        <scheme val="minor"/>
      </rPr>
      <t>j</t>
    </r>
    <r>
      <rPr>
        <b/>
        <sz val="12"/>
        <color theme="1"/>
        <rFont val="Calibri"/>
        <family val="2"/>
        <charset val="161"/>
        <scheme val="minor"/>
      </rPr>
      <t xml:space="preserve">  - xbar) </t>
    </r>
    <r>
      <rPr>
        <b/>
        <vertAlign val="superscript"/>
        <sz val="12"/>
        <color theme="1"/>
        <rFont val="Calibri"/>
        <family val="2"/>
        <charset val="161"/>
        <scheme val="minor"/>
      </rPr>
      <t xml:space="preserve">2 </t>
    </r>
    <r>
      <rPr>
        <b/>
        <sz val="12"/>
        <color theme="1"/>
        <rFont val="Calibri"/>
        <family val="2"/>
        <charset val="161"/>
        <scheme val="minor"/>
      </rPr>
      <t>/</t>
    </r>
    <r>
      <rPr>
        <b/>
        <vertAlign val="superscript"/>
        <sz val="12"/>
        <color theme="1"/>
        <rFont val="Calibri"/>
        <family val="2"/>
        <charset val="161"/>
        <scheme val="minor"/>
      </rPr>
      <t xml:space="preserve"> </t>
    </r>
    <r>
      <rPr>
        <b/>
        <sz val="12"/>
        <color theme="1"/>
        <rFont val="Calibri"/>
        <family val="2"/>
        <charset val="161"/>
        <scheme val="minor"/>
      </rPr>
      <t>ν</t>
    </r>
  </si>
  <si>
    <t xml:space="preserve">  η   50 %</t>
  </si>
  <si>
    <t xml:space="preserve">  η  22 %</t>
  </si>
  <si>
    <t>δεδομένα γ)</t>
  </si>
  <si>
    <t>δεδομένα β)</t>
  </si>
  <si>
    <t>δεδομένα δ)</t>
  </si>
  <si>
    <t>α) πλήθος πωλητών</t>
  </si>
  <si>
    <t>β) Πάνω από 5 χιλάδες</t>
  </si>
  <si>
    <t>γ ) βρίσκεται στο διάστημα από 4 εως 6 χιλ ευρώ</t>
  </si>
  <si>
    <t xml:space="preserve"> 0   -   2</t>
  </si>
  <si>
    <t xml:space="preserve"> 2   -   4</t>
  </si>
  <si>
    <t xml:space="preserve"> 4   -   6</t>
  </si>
  <si>
    <t xml:space="preserve"> 8   -   10</t>
  </si>
  <si>
    <t xml:space="preserve"> 10  -   12</t>
  </si>
  <si>
    <t xml:space="preserve"> 12   -   14</t>
  </si>
  <si>
    <t xml:space="preserve"> 6   -   8</t>
  </si>
  <si>
    <t>διαστηματα πωλ</t>
  </si>
  <si>
    <t>σε χιλιάδες ευρώ</t>
  </si>
  <si>
    <t>Πίνακας Συχνοτήτων</t>
  </si>
  <si>
    <t>πλήθος πωλ</t>
  </si>
  <si>
    <t>Μέση Τιμή</t>
  </si>
  <si>
    <t>Διαστηματος</t>
  </si>
  <si>
    <t>Σ =</t>
  </si>
  <si>
    <t>Μέση τιμή * Συχνότητα</t>
  </si>
  <si>
    <t xml:space="preserve">Μέση τιμή  Χ bar = </t>
  </si>
  <si>
    <t xml:space="preserve">Αυτή είναι η μέση τιμή πωλήσεων ανα πωλητή </t>
  </si>
  <si>
    <t>Ενας αγρότης σημείωσε τον αριθμό των αυγών που συγκέντρωσε σε μια περίοδο 150 ημερών</t>
  </si>
  <si>
    <t>Η κατανομή είναι η ακόλουθη</t>
  </si>
  <si>
    <t>Αριθμός αυγών</t>
  </si>
  <si>
    <t xml:space="preserve"> ευρύματα ανα ημέρα</t>
  </si>
  <si>
    <t>Αρ. αβγων</t>
  </si>
  <si>
    <t>Λήψεις / ημέρα</t>
  </si>
  <si>
    <t xml:space="preserve">ν = </t>
  </si>
  <si>
    <r>
      <t>x</t>
    </r>
    <r>
      <rPr>
        <vertAlign val="subscript"/>
        <sz val="12"/>
        <color theme="1"/>
        <rFont val="Calibri"/>
        <family val="2"/>
        <charset val="161"/>
        <scheme val="minor"/>
      </rPr>
      <t>j</t>
    </r>
  </si>
  <si>
    <t>Να βρεθούν</t>
  </si>
  <si>
    <t xml:space="preserve">διάμεσος  </t>
  </si>
  <si>
    <t>Επικρατούσα τιμή του αριθμού των αυγών που συλλέχθηκαν ανα ημέρα</t>
  </si>
  <si>
    <t>μέση τιμή</t>
  </si>
  <si>
    <t>να σχεδιαστεί το διάγραμμα συχνοτήτων και να σχολιαστεί η μορ΄φη του</t>
  </si>
  <si>
    <r>
      <t>Σ χ</t>
    </r>
    <r>
      <rPr>
        <vertAlign val="subscript"/>
        <sz val="11"/>
        <color theme="1"/>
        <rFont val="Calibri"/>
        <family val="2"/>
        <charset val="161"/>
        <scheme val="minor"/>
      </rPr>
      <t>j</t>
    </r>
    <r>
      <rPr>
        <sz val="11"/>
        <color theme="1"/>
        <rFont val="Calibri"/>
        <family val="2"/>
        <charset val="161"/>
        <scheme val="minor"/>
      </rPr>
      <t xml:space="preserve">  ν</t>
    </r>
    <r>
      <rPr>
        <vertAlign val="subscript"/>
        <sz val="11"/>
        <color theme="1"/>
        <rFont val="Calibri"/>
        <family val="2"/>
        <charset val="161"/>
        <scheme val="minor"/>
      </rPr>
      <t>j</t>
    </r>
  </si>
  <si>
    <t>Συχνότητα * αρ Αυγών</t>
  </si>
  <si>
    <t xml:space="preserve">Αρα μέση τιμή = 3291/150 = </t>
  </si>
  <si>
    <t>Αθροιστ Κατανομή</t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</si>
  <si>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15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</si>
  <si>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16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</si>
  <si>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17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</si>
  <si>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18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</si>
  <si>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19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</si>
  <si>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20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</si>
  <si>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21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</si>
  <si>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22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</si>
  <si>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 ς</t>
    </r>
    <r>
      <rPr>
        <i/>
        <sz val="10"/>
        <color theme="1"/>
        <rFont val="Calibri"/>
        <family val="2"/>
        <charset val="161"/>
        <scheme val="minor"/>
      </rPr>
      <t>23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</si>
  <si>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24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</si>
  <si>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25 αυγά</t>
    </r>
  </si>
  <si>
    <t>ν = 150</t>
  </si>
  <si>
    <r>
      <t xml:space="preserve">η θέση της διαμέσου βρίσκεται (ν +1) /2 = (150+1) /2 = </t>
    </r>
    <r>
      <rPr>
        <b/>
        <i/>
        <sz val="11"/>
        <color rgb="FF002060"/>
        <rFont val="Calibri"/>
        <family val="2"/>
        <charset val="161"/>
        <scheme val="minor"/>
      </rPr>
      <t>75,5</t>
    </r>
  </si>
  <si>
    <t>η 75 θέση είναι 22 αυγά και η 76 θέση είναι 23 αυγά</t>
  </si>
  <si>
    <r>
      <t>Αρα η διάμεσος Δ = (22 + 23)  / 2  =</t>
    </r>
    <r>
      <rPr>
        <b/>
        <i/>
        <sz val="11"/>
        <color rgb="FF002060"/>
        <rFont val="Calibri"/>
        <family val="2"/>
        <charset val="161"/>
        <scheme val="minor"/>
      </rPr>
      <t xml:space="preserve"> 22,5</t>
    </r>
  </si>
  <si>
    <r>
      <t xml:space="preserve">Η επικρατούσα τιμή είναι </t>
    </r>
    <r>
      <rPr>
        <b/>
        <i/>
        <sz val="11"/>
        <color theme="1"/>
        <rFont val="Calibri"/>
        <family val="2"/>
        <charset val="161"/>
        <scheme val="minor"/>
      </rPr>
      <t>Μ = 23  (κορυφή)</t>
    </r>
  </si>
  <si>
    <t>συντελεστής ασυμμετρίας του Pearson</t>
  </si>
  <si>
    <t>σ = 2,179</t>
  </si>
  <si>
    <t>(Μέσος - κορυφή) / σ</t>
  </si>
  <si>
    <r>
      <t xml:space="preserve">Η μέση τιμή = 141/10 = </t>
    </r>
    <r>
      <rPr>
        <b/>
        <sz val="11"/>
        <color theme="1"/>
        <rFont val="Calibri"/>
        <family val="2"/>
        <charset val="161"/>
        <scheme val="minor"/>
      </rPr>
      <t>14,1</t>
    </r>
  </si>
  <si>
    <t>Τιμές βιβλίων</t>
  </si>
  <si>
    <r>
      <t xml:space="preserve">Η μέση τιμή = 166,8/10 = </t>
    </r>
    <r>
      <rPr>
        <b/>
        <sz val="11"/>
        <color theme="1"/>
        <rFont val="Calibri"/>
        <family val="2"/>
        <charset val="161"/>
        <scheme val="minor"/>
      </rPr>
      <t>16,68</t>
    </r>
  </si>
  <si>
    <r>
      <t xml:space="preserve">Η διάμεσος  = (12 + 15)/2 = 27/2 = </t>
    </r>
    <r>
      <rPr>
        <b/>
        <sz val="11"/>
        <color theme="1"/>
        <rFont val="Calibri"/>
        <family val="2"/>
        <charset val="161"/>
        <scheme val="minor"/>
      </rPr>
      <t>13,5</t>
    </r>
  </si>
  <si>
    <t>αυτες με την μαγαλύτερη συχνότητα που είναι 2</t>
  </si>
  <si>
    <r>
      <t xml:space="preserve">Η διάμεσος  = (14,16 + 17,7)/2 = 31,86/2 = </t>
    </r>
    <r>
      <rPr>
        <b/>
        <sz val="11"/>
        <color theme="1"/>
        <rFont val="Calibri"/>
        <family val="2"/>
        <charset val="161"/>
        <scheme val="minor"/>
      </rPr>
      <t>15,93</t>
    </r>
  </si>
  <si>
    <r>
      <t xml:space="preserve">Η επικρατούσα τιμή είναι τρεις </t>
    </r>
    <r>
      <rPr>
        <b/>
        <i/>
        <sz val="11"/>
        <color theme="1"/>
        <rFont val="Calibri"/>
        <family val="2"/>
        <charset val="161"/>
        <scheme val="minor"/>
      </rPr>
      <t>Μ = 18 και Μ = 9 και Μ = 6</t>
    </r>
  </si>
  <si>
    <r>
      <t xml:space="preserve">Η επικρατούσα τιμή είναι τρεις </t>
    </r>
    <r>
      <rPr>
        <b/>
        <i/>
        <sz val="11"/>
        <color theme="1"/>
        <rFont val="Calibri"/>
        <family val="2"/>
        <charset val="161"/>
        <scheme val="minor"/>
      </rPr>
      <t xml:space="preserve">Μ = 21,24 και Μ = 10,62 Μ = 7,08 </t>
    </r>
  </si>
  <si>
    <t>Τιμές βιβλίων με ΦΠΑ 18%</t>
  </si>
  <si>
    <t>ΟΜΑΔΑ Β</t>
  </si>
  <si>
    <t>Μέση  τιμή</t>
  </si>
  <si>
    <t>επικρατούσα</t>
  </si>
  <si>
    <t>α</t>
  </si>
  <si>
    <t>β</t>
  </si>
  <si>
    <t>γ</t>
  </si>
  <si>
    <t>αυξάνονται κατά 18%</t>
  </si>
  <si>
    <r>
      <t>x</t>
    </r>
    <r>
      <rPr>
        <vertAlign val="subscript"/>
        <sz val="14"/>
        <color theme="1"/>
        <rFont val="Calibri"/>
        <family val="2"/>
        <charset val="161"/>
        <scheme val="minor"/>
      </rPr>
      <t>j   :</t>
    </r>
  </si>
  <si>
    <t>η σειρά 3 εχει την μικρότερη διασπορά</t>
  </si>
  <si>
    <t>η σειρά 1 εχει την μεγαλύτερη διασπορά</t>
  </si>
  <si>
    <r>
      <t>Σ(x</t>
    </r>
    <r>
      <rPr>
        <b/>
        <vertAlign val="subscript"/>
        <sz val="12"/>
        <color theme="1"/>
        <rFont val="Calibri"/>
        <family val="2"/>
        <charset val="161"/>
        <scheme val="minor"/>
      </rPr>
      <t>j</t>
    </r>
    <r>
      <rPr>
        <b/>
        <sz val="12"/>
        <color theme="1"/>
        <rFont val="Calibri"/>
        <family val="2"/>
        <charset val="161"/>
        <scheme val="minor"/>
      </rPr>
      <t xml:space="preserve">  - xbar) </t>
    </r>
    <r>
      <rPr>
        <b/>
        <vertAlign val="superscript"/>
        <sz val="12"/>
        <color theme="1"/>
        <rFont val="Calibri"/>
        <family val="2"/>
        <charset val="161"/>
        <scheme val="minor"/>
      </rPr>
      <t xml:space="preserve">2 </t>
    </r>
    <r>
      <rPr>
        <b/>
        <sz val="12"/>
        <color theme="1"/>
        <rFont val="Calibri"/>
        <family val="2"/>
        <charset val="161"/>
        <scheme val="minor"/>
      </rPr>
      <t>/</t>
    </r>
    <r>
      <rPr>
        <b/>
        <vertAlign val="superscript"/>
        <sz val="12"/>
        <color theme="1"/>
        <rFont val="Calibri"/>
        <family val="2"/>
        <charset val="161"/>
        <scheme val="minor"/>
      </rPr>
      <t xml:space="preserve"> </t>
    </r>
    <r>
      <rPr>
        <b/>
        <sz val="12"/>
        <color theme="1"/>
        <rFont val="Calibri"/>
        <family val="2"/>
        <charset val="161"/>
        <scheme val="minor"/>
      </rPr>
      <t>n-1</t>
    </r>
  </si>
  <si>
    <t>αυτή με την μεγαλύτερη συχνότητα που είναι 35</t>
  </si>
  <si>
    <t xml:space="preserve">3.   Ενας μαθητής αγόρασε 10 βιβλία που κόστησαν χωρίς ΦΠΑ </t>
  </si>
  <si>
    <t>Διαμεσος</t>
  </si>
  <si>
    <t xml:space="preserve">Αν στις τιμές προσθέσουμε ΦΠΑ 18% πως μεταβάλλονται οι απαντήσεις </t>
  </si>
  <si>
    <t>SYNOLO &gt;</t>
  </si>
  <si>
    <t>(X - Xbar)</t>
  </si>
  <si>
    <r>
      <t>(X - Xbar)</t>
    </r>
    <r>
      <rPr>
        <vertAlign val="superscript"/>
        <sz val="11"/>
        <color theme="1"/>
        <rFont val="Calibri"/>
        <family val="2"/>
        <charset val="161"/>
        <scheme val="minor"/>
      </rPr>
      <t>2</t>
    </r>
  </si>
  <si>
    <r>
      <t>ν(X - Xbar)</t>
    </r>
    <r>
      <rPr>
        <vertAlign val="superscript"/>
        <sz val="11"/>
        <color theme="1"/>
        <rFont val="Calibri"/>
        <family val="2"/>
        <charset val="161"/>
        <scheme val="minor"/>
      </rPr>
      <t>2</t>
    </r>
  </si>
  <si>
    <t>ΥΠΟΛΟΓΙΣΜΟς ΔΙΑΚΥΜΑΝΣΗΣ</t>
  </si>
  <si>
    <t>s</t>
  </si>
  <si>
    <r>
      <t>s</t>
    </r>
    <r>
      <rPr>
        <vertAlign val="superscript"/>
        <sz val="11"/>
        <color theme="1"/>
        <rFont val="Calibri"/>
        <family val="2"/>
        <charset val="161"/>
        <scheme val="minor"/>
      </rPr>
      <t>2</t>
    </r>
  </si>
  <si>
    <r>
      <t xml:space="preserve">X </t>
    </r>
    <r>
      <rPr>
        <sz val="11"/>
        <color theme="1"/>
        <rFont val="Calibri"/>
        <family val="2"/>
        <charset val="161"/>
        <scheme val="minor"/>
      </rPr>
      <t>bar</t>
    </r>
    <r>
      <rPr>
        <sz val="12"/>
        <color theme="1"/>
        <rFont val="Calibri"/>
        <family val="2"/>
        <charset val="161"/>
        <scheme val="minor"/>
      </rPr>
      <t xml:space="preserve"> ολων =  Σxj / n</t>
    </r>
  </si>
  <si>
    <r>
      <t xml:space="preserve">X </t>
    </r>
    <r>
      <rPr>
        <sz val="11"/>
        <color theme="1"/>
        <rFont val="Calibri"/>
        <family val="2"/>
        <charset val="161"/>
        <scheme val="minor"/>
      </rPr>
      <t>bar</t>
    </r>
    <r>
      <rPr>
        <sz val="12"/>
        <color theme="1"/>
        <rFont val="Calibri"/>
        <family val="2"/>
        <charset val="161"/>
        <scheme val="minor"/>
      </rPr>
      <t xml:space="preserve"> αγοριών =  Σxj αγοριων / 18 = 15,8</t>
    </r>
  </si>
  <si>
    <r>
      <t>X</t>
    </r>
    <r>
      <rPr>
        <b/>
        <sz val="10"/>
        <color theme="1"/>
        <rFont val="Calibri"/>
        <family val="2"/>
        <charset val="161"/>
        <scheme val="minor"/>
      </rPr>
      <t xml:space="preserve"> bar</t>
    </r>
    <r>
      <rPr>
        <b/>
        <sz val="12"/>
        <color theme="1"/>
        <rFont val="Calibri"/>
        <family val="2"/>
        <charset val="161"/>
        <scheme val="minor"/>
      </rPr>
      <t xml:space="preserve"> κοριτσιων =  Σxj κοριτσιων / 12 =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</si>
</sst>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"/>
  </numFmts>
  <fonts count="35" x14ac:knownFonts="1">
    <font>
      <sz val="11"/>
      <color theme="1"/>
      <name val="Calibri"/>
      <family val="2"/>
      <charset val="161"/>
      <scheme val="minor"/>
    </font>
    <font>
      <sz val="12"/>
      <color rgb="FF000000"/>
      <name val="Calibri"/>
      <family val="2"/>
      <charset val="161"/>
    </font>
    <font>
      <i/>
      <sz val="12"/>
      <color rgb="FF000000"/>
      <name val="Calibri"/>
      <family val="2"/>
      <charset val="161"/>
    </font>
    <font>
      <b/>
      <sz val="12"/>
      <color rgb="FF000000"/>
      <name val="Calibri"/>
      <family val="2"/>
      <charset val="161"/>
    </font>
    <font>
      <sz val="14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i/>
      <sz val="14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i/>
      <sz val="11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vertAlign val="subscript"/>
      <sz val="11"/>
      <color theme="1"/>
      <name val="Calibri"/>
      <family val="2"/>
      <charset val="161"/>
      <scheme val="minor"/>
    </font>
    <font>
      <b/>
      <u/>
      <sz val="12"/>
      <color theme="1"/>
      <name val="Calibri"/>
      <family val="2"/>
      <charset val="161"/>
      <scheme val="minor"/>
    </font>
    <font>
      <i/>
      <sz val="10"/>
      <color theme="1"/>
      <name val="Calibri"/>
      <family val="2"/>
      <charset val="161"/>
      <scheme val="minor"/>
    </font>
    <font>
      <i/>
      <sz val="11"/>
      <color theme="1"/>
      <name val="Calibri"/>
      <family val="2"/>
      <charset val="161"/>
      <scheme val="minor"/>
    </font>
    <font>
      <i/>
      <sz val="10"/>
      <color theme="3"/>
      <name val="Calibri"/>
      <family val="2"/>
      <charset val="161"/>
      <scheme val="minor"/>
    </font>
    <font>
      <b/>
      <i/>
      <sz val="11"/>
      <color theme="3"/>
      <name val="Calibri"/>
      <family val="2"/>
      <charset val="161"/>
      <scheme val="minor"/>
    </font>
    <font>
      <vertAlign val="subscript"/>
      <sz val="14"/>
      <color theme="1"/>
      <name val="Calibri"/>
      <family val="2"/>
      <charset val="161"/>
      <scheme val="minor"/>
    </font>
    <font>
      <b/>
      <u/>
      <vertAlign val="subscript"/>
      <sz val="12"/>
      <color theme="1"/>
      <name val="Calibri"/>
      <family val="2"/>
      <charset val="161"/>
      <scheme val="minor"/>
    </font>
    <font>
      <b/>
      <vertAlign val="subscript"/>
      <sz val="12"/>
      <color theme="1"/>
      <name val="Calibri"/>
      <family val="2"/>
      <charset val="161"/>
      <scheme val="minor"/>
    </font>
    <font>
      <b/>
      <vertAlign val="superscript"/>
      <sz val="12"/>
      <color theme="1"/>
      <name val="Calibri"/>
      <family val="2"/>
      <charset val="161"/>
      <scheme val="minor"/>
    </font>
    <font>
      <b/>
      <sz val="11"/>
      <name val="Calibri"/>
      <family val="2"/>
      <charset val="161"/>
      <scheme val="minor"/>
    </font>
    <font>
      <u/>
      <sz val="11"/>
      <color theme="1"/>
      <name val="Calibri"/>
      <family val="2"/>
      <charset val="161"/>
      <scheme val="minor"/>
    </font>
    <font>
      <i/>
      <sz val="11"/>
      <color rgb="FF002060"/>
      <name val="Calibri"/>
      <family val="2"/>
      <charset val="161"/>
      <scheme val="minor"/>
    </font>
    <font>
      <sz val="11"/>
      <color rgb="FF002060"/>
      <name val="Calibri"/>
      <family val="2"/>
      <charset val="161"/>
      <scheme val="minor"/>
    </font>
    <font>
      <i/>
      <sz val="9"/>
      <color theme="3"/>
      <name val="Calibri"/>
      <family val="2"/>
      <charset val="161"/>
      <scheme val="minor"/>
    </font>
    <font>
      <b/>
      <sz val="11"/>
      <color rgb="FF002060"/>
      <name val="Calibri"/>
      <family val="2"/>
      <charset val="161"/>
      <scheme val="minor"/>
    </font>
    <font>
      <vertAlign val="subscript"/>
      <sz val="12"/>
      <color theme="1"/>
      <name val="Calibri"/>
      <family val="2"/>
      <charset val="161"/>
      <scheme val="minor"/>
    </font>
    <font>
      <b/>
      <i/>
      <u/>
      <sz val="10"/>
      <color theme="1"/>
      <name val="Calibri"/>
      <family val="2"/>
      <charset val="161"/>
      <scheme val="minor"/>
    </font>
    <font>
      <b/>
      <i/>
      <sz val="11"/>
      <color rgb="FF002060"/>
      <name val="Calibri"/>
      <family val="2"/>
      <charset val="161"/>
      <scheme val="minor"/>
    </font>
    <font>
      <i/>
      <u/>
      <sz val="11"/>
      <color theme="1"/>
      <name val="Calibri"/>
      <family val="2"/>
      <charset val="161"/>
      <scheme val="minor"/>
    </font>
    <font>
      <vertAlign val="superscript"/>
      <sz val="11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9BBB59"/>
        <bgColor indexed="64"/>
      </patternFill>
    </fill>
    <fill>
      <patternFill patternType="solid">
        <fgColor rgb="FFDEE7D1"/>
        <bgColor indexed="64"/>
      </patternFill>
    </fill>
    <fill>
      <patternFill patternType="solid">
        <fgColor rgb="FFEFF3EA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1" fillId="2" borderId="1" xfId="0" applyFont="1" applyFill="1" applyBorder="1" applyAlignment="1">
      <alignment horizontal="center" vertical="top" wrapText="1" readingOrder="1"/>
    </xf>
    <xf numFmtId="0" fontId="1" fillId="2" borderId="2" xfId="0" applyFont="1" applyFill="1" applyBorder="1" applyAlignment="1">
      <alignment horizontal="center" vertical="top" wrapText="1" readingOrder="1"/>
    </xf>
    <xf numFmtId="0" fontId="2" fillId="2" borderId="2" xfId="0" applyFont="1" applyFill="1" applyBorder="1" applyAlignment="1">
      <alignment horizontal="center" vertical="top" wrapText="1" readingOrder="1"/>
    </xf>
    <xf numFmtId="0" fontId="1" fillId="3" borderId="3" xfId="0" applyFont="1" applyFill="1" applyBorder="1" applyAlignment="1">
      <alignment horizontal="center" vertical="top" wrapText="1" readingOrder="1"/>
    </xf>
    <xf numFmtId="0" fontId="1" fillId="4" borderId="4" xfId="0" applyFont="1" applyFill="1" applyBorder="1" applyAlignment="1">
      <alignment horizontal="center" vertical="top" wrapText="1" readingOrder="1"/>
    </xf>
    <xf numFmtId="0" fontId="1" fillId="3" borderId="4" xfId="0" applyFont="1" applyFill="1" applyBorder="1" applyAlignment="1">
      <alignment horizontal="center" vertical="top" wrapText="1" readingOrder="1"/>
    </xf>
    <xf numFmtId="0" fontId="3" fillId="3" borderId="4" xfId="0" applyFont="1" applyFill="1" applyBorder="1" applyAlignment="1">
      <alignment horizontal="center" vertical="top" wrapText="1" readingOrder="1"/>
    </xf>
    <xf numFmtId="0" fontId="1" fillId="5" borderId="4" xfId="0" applyFont="1" applyFill="1" applyBorder="1" applyAlignment="1">
      <alignment horizontal="center" vertical="top" wrapText="1"/>
    </xf>
    <xf numFmtId="0" fontId="4" fillId="0" borderId="0" xfId="0" applyFont="1"/>
    <xf numFmtId="0" fontId="0" fillId="0" borderId="5" xfId="0" applyBorder="1"/>
    <xf numFmtId="0" fontId="0" fillId="0" borderId="6" xfId="0" applyBorder="1"/>
    <xf numFmtId="2" fontId="0" fillId="0" borderId="0" xfId="0" applyNumberFormat="1"/>
    <xf numFmtId="0" fontId="4" fillId="6" borderId="0" xfId="0" applyFont="1" applyFill="1"/>
    <xf numFmtId="0" fontId="0" fillId="6" borderId="0" xfId="0" applyFill="1"/>
    <xf numFmtId="0" fontId="6" fillId="0" borderId="0" xfId="0" applyFont="1" applyAlignment="1">
      <alignment wrapText="1"/>
    </xf>
    <xf numFmtId="0" fontId="5" fillId="0" borderId="7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2" fontId="5" fillId="0" borderId="6" xfId="0" applyNumberFormat="1" applyFont="1" applyBorder="1" applyAlignment="1">
      <alignment horizontal="center" wrapText="1"/>
    </xf>
    <xf numFmtId="2" fontId="5" fillId="0" borderId="8" xfId="0" applyNumberFormat="1" applyFont="1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9" fillId="0" borderId="0" xfId="0" applyFont="1"/>
    <xf numFmtId="0" fontId="0" fillId="0" borderId="12" xfId="0" applyBorder="1"/>
    <xf numFmtId="0" fontId="0" fillId="0" borderId="6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9" borderId="0" xfId="0" applyFill="1"/>
    <xf numFmtId="0" fontId="5" fillId="0" borderId="0" xfId="0" applyFont="1"/>
    <xf numFmtId="0" fontId="14" fillId="0" borderId="0" xfId="0" applyFont="1"/>
    <xf numFmtId="0" fontId="11" fillId="0" borderId="0" xfId="0" applyFont="1"/>
    <xf numFmtId="0" fontId="0" fillId="7" borderId="0" xfId="0" applyFill="1"/>
    <xf numFmtId="0" fontId="10" fillId="7" borderId="0" xfId="0" applyFont="1" applyFill="1"/>
    <xf numFmtId="0" fontId="0" fillId="0" borderId="0" xfId="0" applyAlignment="1">
      <alignment horizontal="right"/>
    </xf>
    <xf numFmtId="0" fontId="0" fillId="10" borderId="0" xfId="0" applyFill="1"/>
    <xf numFmtId="0" fontId="10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0" fillId="9" borderId="0" xfId="0" applyFill="1" applyAlignment="1">
      <alignment horizontal="center"/>
    </xf>
    <xf numFmtId="0" fontId="10" fillId="0" borderId="0" xfId="0" applyFont="1"/>
    <xf numFmtId="0" fontId="17" fillId="0" borderId="0" xfId="0" applyFont="1" applyAlignment="1">
      <alignment horizontal="right"/>
    </xf>
    <xf numFmtId="0" fontId="17" fillId="0" borderId="0" xfId="0" applyFont="1" applyAlignment="1">
      <alignment horizontal="right" vertical="center"/>
    </xf>
    <xf numFmtId="0" fontId="18" fillId="0" borderId="0" xfId="0" applyFont="1"/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23" fillId="8" borderId="0" xfId="0" applyFont="1" applyFill="1"/>
    <xf numFmtId="0" fontId="7" fillId="8" borderId="0" xfId="0" applyFont="1" applyFill="1" applyAlignment="1">
      <alignment horizontal="center"/>
    </xf>
    <xf numFmtId="0" fontId="7" fillId="11" borderId="0" xfId="0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24" fillId="0" borderId="0" xfId="0" applyFont="1"/>
    <xf numFmtId="0" fontId="16" fillId="0" borderId="0" xfId="0" applyFont="1"/>
    <xf numFmtId="0" fontId="25" fillId="0" borderId="0" xfId="0" applyFont="1"/>
    <xf numFmtId="0" fontId="25" fillId="0" borderId="0" xfId="0" applyFont="1" applyAlignment="1">
      <alignment horizontal="center"/>
    </xf>
    <xf numFmtId="0" fontId="27" fillId="0" borderId="7" xfId="0" applyFont="1" applyBorder="1" applyAlignment="1">
      <alignment horizontal="right"/>
    </xf>
    <xf numFmtId="0" fontId="7" fillId="9" borderId="6" xfId="0" applyFont="1" applyFill="1" applyBorder="1" applyAlignment="1">
      <alignment horizontal="center"/>
    </xf>
    <xf numFmtId="0" fontId="0" fillId="0" borderId="8" xfId="0" applyBorder="1"/>
    <xf numFmtId="0" fontId="27" fillId="0" borderId="9" xfId="0" applyFont="1" applyBorder="1" applyAlignment="1">
      <alignment horizontal="right" vertical="center"/>
    </xf>
    <xf numFmtId="0" fontId="26" fillId="0" borderId="9" xfId="0" applyFont="1" applyBorder="1" applyAlignment="1">
      <alignment horizontal="right"/>
    </xf>
    <xf numFmtId="0" fontId="0" fillId="0" borderId="9" xfId="0" applyBorder="1" applyAlignment="1">
      <alignment horizontal="right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0" fillId="0" borderId="11" xfId="0" applyBorder="1"/>
    <xf numFmtId="2" fontId="7" fillId="11" borderId="0" xfId="0" applyNumberFormat="1" applyFont="1" applyFill="1" applyAlignment="1">
      <alignment horizontal="center"/>
    </xf>
    <xf numFmtId="2" fontId="7" fillId="7" borderId="0" xfId="0" applyNumberFormat="1" applyFont="1" applyFill="1"/>
    <xf numFmtId="2" fontId="10" fillId="0" borderId="0" xfId="0" applyNumberFormat="1" applyFont="1"/>
    <xf numFmtId="0" fontId="1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6" fillId="0" borderId="0" xfId="0" applyFont="1"/>
    <xf numFmtId="0" fontId="26" fillId="12" borderId="0" xfId="0" applyFont="1" applyFill="1"/>
    <xf numFmtId="0" fontId="0" fillId="12" borderId="0" xfId="0" applyFill="1"/>
    <xf numFmtId="0" fontId="10" fillId="0" borderId="13" xfId="0" applyFont="1" applyBorder="1" applyAlignment="1">
      <alignment horizontal="center"/>
    </xf>
    <xf numFmtId="16" fontId="0" fillId="0" borderId="0" xfId="0" applyNumberFormat="1"/>
    <xf numFmtId="0" fontId="26" fillId="0" borderId="0" xfId="0" applyFont="1" applyAlignment="1">
      <alignment horizontal="center"/>
    </xf>
    <xf numFmtId="0" fontId="7" fillId="0" borderId="7" xfId="0" applyFont="1" applyBorder="1" applyAlignment="1">
      <alignment horizontal="right"/>
    </xf>
    <xf numFmtId="0" fontId="28" fillId="0" borderId="8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26" fillId="0" borderId="0" xfId="0" applyFont="1" applyAlignment="1">
      <alignment horizontal="center" vertical="center"/>
    </xf>
    <xf numFmtId="0" fontId="0" fillId="0" borderId="11" xfId="0" applyBorder="1" applyAlignment="1">
      <alignment horizontal="right"/>
    </xf>
    <xf numFmtId="0" fontId="16" fillId="0" borderId="0" xfId="0" applyFont="1" applyAlignment="1">
      <alignment horizontal="center"/>
    </xf>
    <xf numFmtId="0" fontId="0" fillId="0" borderId="7" xfId="0" applyBorder="1"/>
    <xf numFmtId="0" fontId="0" fillId="0" borderId="6" xfId="0" applyBorder="1" applyAlignment="1">
      <alignment horizontal="center" vertical="center"/>
    </xf>
    <xf numFmtId="0" fontId="0" fillId="8" borderId="11" xfId="0" applyFill="1" applyBorder="1"/>
    <xf numFmtId="0" fontId="0" fillId="8" borderId="5" xfId="0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0" fillId="7" borderId="0" xfId="0" applyFill="1" applyAlignment="1">
      <alignment horizontal="center" vertical="center"/>
    </xf>
    <xf numFmtId="0" fontId="0" fillId="7" borderId="0" xfId="0" applyFill="1" applyAlignment="1">
      <alignment horizontal="center"/>
    </xf>
    <xf numFmtId="0" fontId="27" fillId="0" borderId="0" xfId="0" applyFont="1" applyAlignment="1">
      <alignment horizontal="right"/>
    </xf>
    <xf numFmtId="0" fontId="27" fillId="0" borderId="0" xfId="0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11" fillId="0" borderId="18" xfId="0" applyFont="1" applyBorder="1"/>
    <xf numFmtId="0" fontId="0" fillId="0" borderId="18" xfId="0" applyBorder="1"/>
    <xf numFmtId="0" fontId="0" fillId="0" borderId="13" xfId="0" applyBorder="1"/>
    <xf numFmtId="0" fontId="0" fillId="9" borderId="14" xfId="0" applyFill="1" applyBorder="1"/>
    <xf numFmtId="0" fontId="0" fillId="9" borderId="15" xfId="0" applyFill="1" applyBorder="1"/>
    <xf numFmtId="0" fontId="31" fillId="0" borderId="0" xfId="0" applyFont="1"/>
    <xf numFmtId="0" fontId="31" fillId="9" borderId="0" xfId="0" applyFont="1" applyFill="1"/>
    <xf numFmtId="0" fontId="28" fillId="7" borderId="0" xfId="0" applyFont="1" applyFill="1" applyAlignment="1">
      <alignment horizontal="center"/>
    </xf>
    <xf numFmtId="0" fontId="8" fillId="0" borderId="19" xfId="0" applyFont="1" applyBorder="1" applyAlignment="1">
      <alignment horizontal="center"/>
    </xf>
    <xf numFmtId="164" fontId="4" fillId="0" borderId="19" xfId="0" applyNumberFormat="1" applyFont="1" applyBorder="1"/>
    <xf numFmtId="164" fontId="7" fillId="7" borderId="0" xfId="0" applyNumberFormat="1" applyFont="1" applyFill="1"/>
    <xf numFmtId="0" fontId="0" fillId="13" borderId="0" xfId="0" applyFill="1"/>
    <xf numFmtId="0" fontId="32" fillId="14" borderId="0" xfId="0" applyFont="1" applyFill="1"/>
    <xf numFmtId="0" fontId="0" fillId="14" borderId="0" xfId="0" applyFill="1"/>
    <xf numFmtId="0" fontId="15" fillId="14" borderId="0" xfId="0" applyFont="1" applyFill="1"/>
    <xf numFmtId="0" fontId="1" fillId="2" borderId="1" xfId="0" applyFont="1" applyFill="1" applyBorder="1" applyAlignment="1">
      <alignment horizontal="center" vertical="top" wrapText="1" readingOrder="1"/>
    </xf>
    <xf numFmtId="0" fontId="1" fillId="2" borderId="2" xfId="0" applyFont="1" applyFill="1" applyBorder="1" applyAlignment="1">
      <alignment horizontal="center" vertical="top" wrapText="1" readingOrder="1"/>
    </xf>
    <xf numFmtId="0" fontId="7" fillId="0" borderId="5" xfId="0" applyFont="1" applyBorder="1"/>
    <xf numFmtId="0" fontId="7" fillId="7" borderId="0" xfId="0" applyFont="1" applyFill="1"/>
    <xf numFmtId="0" fontId="8" fillId="0" borderId="0" xfId="0" applyFont="1"/>
    <xf numFmtId="0" fontId="4" fillId="0" borderId="0" xfId="0" applyFont="1"/>
    <xf numFmtId="0" fontId="0" fillId="0" borderId="0" xfId="0"/>
    <xf numFmtId="0" fontId="0" fillId="0" borderId="0" xfId="0" applyAlignment="1">
      <alignment wrapText="1"/>
    </xf>
    <xf numFmtId="0" fontId="10" fillId="7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l-GR" sz="1400" b="1"/>
              <a:t>Συχνότητα  ν</a:t>
            </a:r>
            <a:r>
              <a:rPr lang="fr-FR" sz="1400" b="1"/>
              <a:t>j </a:t>
            </a:r>
            <a:r>
              <a:rPr lang="en-US" sz="1400" b="1"/>
              <a:t>:</a:t>
            </a:r>
            <a:r>
              <a:rPr lang="el-GR" sz="1400" b="1"/>
              <a:t>  Ετη</a:t>
            </a:r>
            <a:r>
              <a:rPr lang="el-GR" sz="1400" b="1" baseline="0"/>
              <a:t> για την απόκτηση πτυχίου οδοντιατρικής </a:t>
            </a:r>
            <a:endParaRPr lang="en-US" sz="1400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'Συχνότητες Ιστογράμματα'!$E$4:$E$5</c:f>
              <c:strCache>
                <c:ptCount val="2"/>
                <c:pt idx="0">
                  <c:v>Συχνότητα </c:v>
                </c:pt>
                <c:pt idx="1">
                  <c:v>νj 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61-4016-8045-0854CDF1D4D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61-4016-8045-0854CDF1D4DC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1-4016-8045-0854CDF1D4D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61-4016-8045-0854CDF1D4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'Συχνότητες Ιστογράμματα'!$D$6:$D$9</c:f>
              <c:numCache>
                <c:formatCode>General</c:formatCode>
                <c:ptCount val="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</c:numCache>
            </c:numRef>
          </c:cat>
          <c:val>
            <c:numRef>
              <c:f>'Συχνότητες Ιστογράμματα'!$E$6:$E$9</c:f>
              <c:numCache>
                <c:formatCode>General</c:formatCode>
                <c:ptCount val="4"/>
                <c:pt idx="0">
                  <c:v>6</c:v>
                </c:pt>
                <c:pt idx="1">
                  <c:v>16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61-4016-8045-0854CDF1D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55964800"/>
        <c:axId val="55966336"/>
      </c:barChart>
      <c:catAx>
        <c:axId val="5596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5966336"/>
        <c:crosses val="autoZero"/>
        <c:auto val="1"/>
        <c:lblAlgn val="ctr"/>
        <c:lblOffset val="100"/>
        <c:noMultiLvlLbl val="0"/>
      </c:catAx>
      <c:valAx>
        <c:axId val="559663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55964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'Συχνότητες Ιστογράμματα'!$E$4:$E$5</c:f>
              <c:strCache>
                <c:ptCount val="2"/>
                <c:pt idx="0">
                  <c:v>Συχνότητα </c:v>
                </c:pt>
                <c:pt idx="1">
                  <c:v>νj </c:v>
                </c:pt>
              </c:strCache>
            </c:strRef>
          </c:tx>
          <c:invertIfNegative val="0"/>
          <c:cat>
            <c:numRef>
              <c:f>'Συχνότητες Ιστογράμματα'!$D$6:$D$9</c:f>
              <c:numCache>
                <c:formatCode>General</c:formatCode>
                <c:ptCount val="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</c:numCache>
            </c:numRef>
          </c:cat>
          <c:val>
            <c:numRef>
              <c:f>'Συχνότητες Ιστογράμματα'!$E$6:$E$9</c:f>
              <c:numCache>
                <c:formatCode>General</c:formatCode>
                <c:ptCount val="4"/>
                <c:pt idx="0">
                  <c:v>6</c:v>
                </c:pt>
                <c:pt idx="1">
                  <c:v>16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5-49E5-8367-93E04062C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62225408"/>
        <c:axId val="62653568"/>
      </c:barChart>
      <c:catAx>
        <c:axId val="62225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l-GR" sz="1200"/>
                  <a:t>Ετη για την απόκτηση πτυχίου Οδοντιατρικής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2653568"/>
        <c:crosses val="autoZero"/>
        <c:auto val="1"/>
        <c:lblAlgn val="ctr"/>
        <c:lblOffset val="100"/>
        <c:noMultiLvlLbl val="0"/>
      </c:catAx>
      <c:valAx>
        <c:axId val="62653568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l-GR" sz="1200"/>
                  <a:t>Συχνότητα ν</a:t>
                </a:r>
                <a:r>
                  <a:rPr lang="en-US" sz="1200"/>
                  <a:t>j</a:t>
                </a:r>
                <a:endParaRPr lang="el-GR" sz="1200"/>
              </a:p>
            </c:rich>
          </c:tx>
          <c:layout>
            <c:manualLayout>
              <c:xMode val="edge"/>
              <c:yMode val="edge"/>
              <c:x val="2.2529441884280594E-2"/>
              <c:y val="0.332949416377553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2225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l-GR" sz="1400" b="1"/>
              <a:t>Συχνότητα  ν</a:t>
            </a:r>
            <a:r>
              <a:rPr lang="fr-FR" sz="1400" b="1"/>
              <a:t>j </a:t>
            </a:r>
            <a:r>
              <a:rPr lang="en-US" sz="1400" b="1"/>
              <a:t>:</a:t>
            </a:r>
            <a:r>
              <a:rPr lang="el-GR" sz="1400" b="1"/>
              <a:t>  Ετη</a:t>
            </a:r>
            <a:r>
              <a:rPr lang="el-GR" sz="1400" b="1" baseline="0"/>
              <a:t> για την απόκτηση πτυχίου οδοντιατρικής </a:t>
            </a:r>
            <a:endParaRPr lang="en-US" sz="1400" b="1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'Συχνότητες Ιστογράμματα'!$E$4:$E$5</c:f>
              <c:strCache>
                <c:ptCount val="2"/>
                <c:pt idx="0">
                  <c:v>Συχνότητα </c:v>
                </c:pt>
                <c:pt idx="1">
                  <c:v>νj </c:v>
                </c:pt>
              </c:strCache>
            </c:strRef>
          </c:tx>
          <c:cat>
            <c:numRef>
              <c:f>'Συχνότητες Ιστογράμματα'!$D$6:$D$9</c:f>
              <c:numCache>
                <c:formatCode>General</c:formatCode>
                <c:ptCount val="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</c:numCache>
            </c:numRef>
          </c:cat>
          <c:val>
            <c:numRef>
              <c:f>'Συχνότητες Ιστογράμματα'!$E$6:$E$9</c:f>
              <c:numCache>
                <c:formatCode>General</c:formatCode>
                <c:ptCount val="4"/>
                <c:pt idx="0">
                  <c:v>6</c:v>
                </c:pt>
                <c:pt idx="1">
                  <c:v>16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5-4B28-8FC9-63E7A8C3F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74432"/>
        <c:axId val="62675968"/>
      </c:areaChart>
      <c:catAx>
        <c:axId val="626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2675968"/>
        <c:crosses val="autoZero"/>
        <c:auto val="1"/>
        <c:lblAlgn val="ctr"/>
        <c:lblOffset val="100"/>
        <c:noMultiLvlLbl val="0"/>
      </c:catAx>
      <c:valAx>
        <c:axId val="6267596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62674432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l-GR" sz="1400"/>
              <a:t>Η κατανομή συχνοτήτων (</a:t>
            </a:r>
            <a:r>
              <a:rPr lang="en-US" sz="1400"/>
              <a:t>%  f</a:t>
            </a:r>
            <a:r>
              <a:rPr lang="el-GR" sz="1400"/>
              <a:t>ν</a:t>
            </a:r>
            <a:r>
              <a:rPr lang="en-US" sz="1400"/>
              <a:t>j</a:t>
            </a:r>
            <a:r>
              <a:rPr lang="el-GR" sz="1400"/>
              <a:t>) των βαρών 30 αθλητών</a:t>
            </a:r>
            <a:endParaRPr lang="en-US" sz="14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'ασκηση το βάρος 30 αθλητών '!$R$4</c:f>
              <c:strCache>
                <c:ptCount val="1"/>
                <c:pt idx="0">
                  <c:v>%  fνj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'ασκηση το βάρος 30 αθλητών '!$O$5:$O$12</c:f>
              <c:strCache>
                <c:ptCount val="8"/>
                <c:pt idx="0">
                  <c:v>50 -&lt; 55</c:v>
                </c:pt>
                <c:pt idx="1">
                  <c:v>55 -&lt; 60</c:v>
                </c:pt>
                <c:pt idx="2">
                  <c:v>60 -&lt; 65</c:v>
                </c:pt>
                <c:pt idx="3">
                  <c:v>65 -&lt; 70</c:v>
                </c:pt>
                <c:pt idx="4">
                  <c:v>70 -&lt; 75</c:v>
                </c:pt>
                <c:pt idx="5">
                  <c:v>75 -&lt; 80</c:v>
                </c:pt>
                <c:pt idx="6">
                  <c:v>80 -&lt; 85</c:v>
                </c:pt>
                <c:pt idx="7">
                  <c:v>85 -&lt; 90</c:v>
                </c:pt>
              </c:strCache>
            </c:strRef>
          </c:cat>
          <c:val>
            <c:numRef>
              <c:f>'ασκηση το βάρος 30 αθλητών '!$R$5:$R$12</c:f>
              <c:numCache>
                <c:formatCode>0.00</c:formatCode>
                <c:ptCount val="8"/>
                <c:pt idx="0">
                  <c:v>3.3333333333333335</c:v>
                </c:pt>
                <c:pt idx="1">
                  <c:v>10</c:v>
                </c:pt>
                <c:pt idx="2">
                  <c:v>13.333333333333334</c:v>
                </c:pt>
                <c:pt idx="3">
                  <c:v>20</c:v>
                </c:pt>
                <c:pt idx="4">
                  <c:v>23.333333333333332</c:v>
                </c:pt>
                <c:pt idx="5">
                  <c:v>20</c:v>
                </c:pt>
                <c:pt idx="6">
                  <c:v>6.666666666666667</c:v>
                </c:pt>
                <c:pt idx="7">
                  <c:v>3.3333333333333335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D-40E6-BAA0-52E292AC7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750720"/>
        <c:axId val="62752256"/>
      </c:barChart>
      <c:catAx>
        <c:axId val="62750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2752256"/>
        <c:crosses val="autoZero"/>
        <c:auto val="1"/>
        <c:lblAlgn val="ctr"/>
        <c:lblOffset val="100"/>
        <c:noMultiLvlLbl val="0"/>
      </c:catAx>
      <c:valAx>
        <c:axId val="62752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2750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l-GR" sz="1400"/>
              <a:t>Η κατανομή συχνοτήτων (</a:t>
            </a:r>
            <a:r>
              <a:rPr lang="en-US" sz="1400"/>
              <a:t>%  f</a:t>
            </a:r>
            <a:r>
              <a:rPr lang="el-GR" sz="1400"/>
              <a:t>ν</a:t>
            </a:r>
            <a:r>
              <a:rPr lang="en-US" sz="1400"/>
              <a:t>j</a:t>
            </a:r>
            <a:r>
              <a:rPr lang="el-GR" sz="1400"/>
              <a:t>) των βαρών 30 αθλητών</a:t>
            </a:r>
            <a:endParaRPr lang="en-US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180354752746293"/>
          <c:y val="0.17218759113444151"/>
          <c:w val="0.77545525798555548"/>
          <c:h val="0.71183253135024749"/>
        </c:manualLayout>
      </c:layout>
      <c:areaChart>
        <c:grouping val="standard"/>
        <c:varyColors val="0"/>
        <c:ser>
          <c:idx val="0"/>
          <c:order val="0"/>
          <c:tx>
            <c:strRef>
              <c:f>'ασκηση το βάρος 30 αθλητών '!$R$4</c:f>
              <c:strCache>
                <c:ptCount val="1"/>
                <c:pt idx="0">
                  <c:v>%  fνj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3.703703703703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0A-4E71-BBC1-AC79BB54C8C8}"/>
                </c:ext>
              </c:extLst>
            </c:dLbl>
            <c:dLbl>
              <c:idx val="1"/>
              <c:layout>
                <c:manualLayout>
                  <c:x val="4.1731872717788209E-3"/>
                  <c:y val="-0.14351851851851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A-4E71-BBC1-AC79BB54C8C8}"/>
                </c:ext>
              </c:extLst>
            </c:dLbl>
            <c:dLbl>
              <c:idx val="2"/>
              <c:layout>
                <c:manualLayout>
                  <c:x val="-3.8253774747102611E-17"/>
                  <c:y val="-0.17129629629629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A-4E71-BBC1-AC79BB54C8C8}"/>
                </c:ext>
              </c:extLst>
            </c:dLbl>
            <c:dLbl>
              <c:idx val="3"/>
              <c:layout>
                <c:manualLayout>
                  <c:x val="2.0418580908626847E-3"/>
                  <c:y val="-0.24537037037037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A-4E71-BBC1-AC79BB54C8C8}"/>
                </c:ext>
              </c:extLst>
            </c:dLbl>
            <c:dLbl>
              <c:idx val="4"/>
              <c:layout>
                <c:manualLayout>
                  <c:x val="2.0418580908626847E-3"/>
                  <c:y val="-0.263888888888889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A-4E71-BBC1-AC79BB54C8C8}"/>
                </c:ext>
              </c:extLst>
            </c:dLbl>
            <c:dLbl>
              <c:idx val="5"/>
              <c:layout>
                <c:manualLayout>
                  <c:x val="-1.6334864726901557E-2"/>
                  <c:y val="-0.250000000000000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A-4E71-BBC1-AC79BB54C8C8}"/>
                </c:ext>
              </c:extLst>
            </c:dLbl>
            <c:dLbl>
              <c:idx val="6"/>
              <c:layout>
                <c:manualLayout>
                  <c:x val="-1.020929045431342E-2"/>
                  <c:y val="-9.7222222222222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A-4E71-BBC1-AC79BB54C8C8}"/>
                </c:ext>
              </c:extLst>
            </c:dLbl>
            <c:dLbl>
              <c:idx val="7"/>
              <c:layout>
                <c:manualLayout>
                  <c:x val="-2.858601327207759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0A-4E71-BBC1-AC79BB54C8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'ασκηση το βάρος 30 αθλητών '!$O$5:$O$12</c:f>
              <c:strCache>
                <c:ptCount val="8"/>
                <c:pt idx="0">
                  <c:v>50 -&lt; 55</c:v>
                </c:pt>
                <c:pt idx="1">
                  <c:v>55 -&lt; 60</c:v>
                </c:pt>
                <c:pt idx="2">
                  <c:v>60 -&lt; 65</c:v>
                </c:pt>
                <c:pt idx="3">
                  <c:v>65 -&lt; 70</c:v>
                </c:pt>
                <c:pt idx="4">
                  <c:v>70 -&lt; 75</c:v>
                </c:pt>
                <c:pt idx="5">
                  <c:v>75 -&lt; 80</c:v>
                </c:pt>
                <c:pt idx="6">
                  <c:v>80 -&lt; 85</c:v>
                </c:pt>
                <c:pt idx="7">
                  <c:v>85 -&lt; 90</c:v>
                </c:pt>
              </c:strCache>
            </c:strRef>
          </c:cat>
          <c:val>
            <c:numRef>
              <c:f>'ασκηση το βάρος 30 αθλητών '!$R$5:$R$12</c:f>
              <c:numCache>
                <c:formatCode>0.00</c:formatCode>
                <c:ptCount val="8"/>
                <c:pt idx="0">
                  <c:v>3.3333333333333335</c:v>
                </c:pt>
                <c:pt idx="1">
                  <c:v>10</c:v>
                </c:pt>
                <c:pt idx="2">
                  <c:v>13.333333333333334</c:v>
                </c:pt>
                <c:pt idx="3">
                  <c:v>20</c:v>
                </c:pt>
                <c:pt idx="4">
                  <c:v>23.333333333333332</c:v>
                </c:pt>
                <c:pt idx="5">
                  <c:v>20</c:v>
                </c:pt>
                <c:pt idx="6">
                  <c:v>6.666666666666667</c:v>
                </c:pt>
                <c:pt idx="7">
                  <c:v>3.3333333333333335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0A-4E71-BBC1-AC79BB54C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66176"/>
        <c:axId val="62867712"/>
      </c:areaChart>
      <c:catAx>
        <c:axId val="62866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2867712"/>
        <c:crosses val="autoZero"/>
        <c:auto val="1"/>
        <c:lblAlgn val="ctr"/>
        <c:lblOffset val="100"/>
        <c:noMultiLvlLbl val="0"/>
      </c:catAx>
      <c:valAx>
        <c:axId val="62867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2866176"/>
        <c:crosses val="autoZero"/>
        <c:crossBetween val="midCat"/>
      </c:valAx>
    </c:plotArea>
    <c:plotVisOnly val="1"/>
    <c:dispBlanksAs val="zero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'ΑΣΚΗΣΕΙΣ  ΑΠΟ ΒΙΒΛΙΟ Γ ΛΥΚΕΙΟΥ '!$B$32:$H$32</c:f>
              <c:numCache>
                <c:formatCode>General</c:formatCode>
                <c:ptCount val="7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50</c:v>
                </c:pt>
                <c:pt idx="4">
                  <c:v>60</c:v>
                </c:pt>
                <c:pt idx="5">
                  <c:v>80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D-4775-909B-34A8DCAC3451}"/>
            </c:ext>
          </c:extLst>
        </c:ser>
        <c:ser>
          <c:idx val="1"/>
          <c:order val="1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'ΑΣΚΗΣΕΙΣ  ΑΠΟ ΒΙΒΛΙΟ Γ ΛΥΚΕΙΟΥ '!$B$33:$H$33</c:f>
              <c:numCache>
                <c:formatCode>General</c:formatCode>
                <c:ptCount val="7"/>
                <c:pt idx="0">
                  <c:v>0</c:v>
                </c:pt>
                <c:pt idx="1">
                  <c:v>48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3D-4775-909B-34A8DCAC3451}"/>
            </c:ext>
          </c:extLst>
        </c:ser>
        <c:ser>
          <c:idx val="2"/>
          <c:order val="2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'ΑΣΚΗΣΕΙΣ  ΑΠΟ ΒΙΒΛΙΟ Γ ΛΥΚΕΙΟΥ '!$B$34:$H$34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50</c:v>
                </c:pt>
                <c:pt idx="4">
                  <c:v>98</c:v>
                </c:pt>
                <c:pt idx="5">
                  <c:v>99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3D-4775-909B-34A8DCAC34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62966784"/>
        <c:axId val="62976768"/>
      </c:barChart>
      <c:catAx>
        <c:axId val="62966784"/>
        <c:scaling>
          <c:orientation val="minMax"/>
        </c:scaling>
        <c:delete val="0"/>
        <c:axPos val="b"/>
        <c:majorTickMark val="none"/>
        <c:minorTickMark val="none"/>
        <c:tickLblPos val="nextTo"/>
        <c:crossAx val="62976768"/>
        <c:crosses val="autoZero"/>
        <c:auto val="1"/>
        <c:lblAlgn val="ctr"/>
        <c:lblOffset val="100"/>
        <c:noMultiLvlLbl val="0"/>
      </c:catAx>
      <c:valAx>
        <c:axId val="62976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629667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619124</xdr:colOff>
      <xdr:row>11</xdr:row>
      <xdr:rowOff>38099</xdr:rowOff>
    </xdr:from>
    <xdr:to>
      <xdr:col>9</xdr:col>
      <xdr:colOff>409574</xdr:colOff>
      <xdr:row>29</xdr:row>
      <xdr:rowOff>152400</xdr:rowOff>
    </xdr:to>
    <xdr:graphicFrame macro="">
      <xdr:nvGraphicFramePr>
        <xdr:cNvPr id="4" name="3 - Γράφημα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14</xdr:row>
      <xdr:rowOff>0</xdr:rowOff>
    </xdr:from>
    <xdr:to>
      <xdr:col>21</xdr:col>
      <xdr:colOff>104775</xdr:colOff>
      <xdr:row>32</xdr:row>
      <xdr:rowOff>114301</xdr:rowOff>
    </xdr:to>
    <xdr:graphicFrame macro="">
      <xdr:nvGraphicFramePr>
        <xdr:cNvPr id="5" name="4 - Γράφημα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32</xdr:row>
      <xdr:rowOff>0</xdr:rowOff>
    </xdr:from>
    <xdr:to>
      <xdr:col>8</xdr:col>
      <xdr:colOff>790575</xdr:colOff>
      <xdr:row>50</xdr:row>
      <xdr:rowOff>114301</xdr:rowOff>
    </xdr:to>
    <xdr:graphicFrame macro="">
      <xdr:nvGraphicFramePr>
        <xdr:cNvPr id="6" name="5 - Γράφημα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457199</xdr:colOff>
      <xdr:row>2</xdr:row>
      <xdr:rowOff>523875</xdr:rowOff>
    </xdr:from>
    <xdr:to>
      <xdr:col>28</xdr:col>
      <xdr:colOff>447674</xdr:colOff>
      <xdr:row>12</xdr:row>
      <xdr:rowOff>200025</xdr:rowOff>
    </xdr:to>
    <xdr:graphicFrame macro="">
      <xdr:nvGraphicFramePr>
        <xdr:cNvPr id="2" name="1 - Γράφημα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476250</xdr:colOff>
      <xdr:row>14</xdr:row>
      <xdr:rowOff>161925</xdr:rowOff>
    </xdr:from>
    <xdr:to>
      <xdr:col>28</xdr:col>
      <xdr:colOff>552450</xdr:colOff>
      <xdr:row>29</xdr:row>
      <xdr:rowOff>47625</xdr:rowOff>
    </xdr:to>
    <xdr:graphicFrame macro="">
      <xdr:nvGraphicFramePr>
        <xdr:cNvPr id="3" name="2 - Γράφημα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76200</xdr:colOff>
      <xdr:row>3</xdr:row>
      <xdr:rowOff>447675</xdr:rowOff>
    </xdr:from>
    <xdr:to>
      <xdr:col>20</xdr:col>
      <xdr:colOff>95250</xdr:colOff>
      <xdr:row>25</xdr:row>
      <xdr:rowOff>57150</xdr:rowOff>
    </xdr:to>
    <xdr:cxnSp macro="">
      <xdr:nvCxnSpPr>
        <xdr:cNvPr id="5" name="4 - Ευθεία γραμμή σύνδεσης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14363700" y="1409700"/>
          <a:ext cx="19050" cy="4619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209550</xdr:colOff>
      <xdr:row>3</xdr:row>
      <xdr:rowOff>419100</xdr:rowOff>
    </xdr:from>
    <xdr:to>
      <xdr:col>22</xdr:col>
      <xdr:colOff>228600</xdr:colOff>
      <xdr:row>25</xdr:row>
      <xdr:rowOff>28575</xdr:rowOff>
    </xdr:to>
    <xdr:cxnSp macro="">
      <xdr:nvCxnSpPr>
        <xdr:cNvPr id="10" name="9 - Ευθεία γραμμή σύνδεσης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/>
      </xdr:nvCxnSpPr>
      <xdr:spPr>
        <a:xfrm>
          <a:off x="15716250" y="1381125"/>
          <a:ext cx="19050" cy="4619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295275</xdr:colOff>
      <xdr:row>3</xdr:row>
      <xdr:rowOff>409575</xdr:rowOff>
    </xdr:from>
    <xdr:to>
      <xdr:col>23</xdr:col>
      <xdr:colOff>314325</xdr:colOff>
      <xdr:row>25</xdr:row>
      <xdr:rowOff>19050</xdr:rowOff>
    </xdr:to>
    <xdr:cxnSp macro="">
      <xdr:nvCxnSpPr>
        <xdr:cNvPr id="11" name="10 - Ευθεία γραμμή σύνδεσης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>
          <a:off x="16411575" y="1371600"/>
          <a:ext cx="19050" cy="4619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361950</xdr:colOff>
      <xdr:row>3</xdr:row>
      <xdr:rowOff>400050</xdr:rowOff>
    </xdr:from>
    <xdr:to>
      <xdr:col>24</xdr:col>
      <xdr:colOff>381000</xdr:colOff>
      <xdr:row>25</xdr:row>
      <xdr:rowOff>9525</xdr:rowOff>
    </xdr:to>
    <xdr:cxnSp macro="">
      <xdr:nvCxnSpPr>
        <xdr:cNvPr id="12" name="11 - Ευθεία γραμμή σύνδεσης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17087850" y="1362075"/>
          <a:ext cx="19050" cy="4619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419100</xdr:colOff>
      <xdr:row>3</xdr:row>
      <xdr:rowOff>400050</xdr:rowOff>
    </xdr:from>
    <xdr:to>
      <xdr:col>25</xdr:col>
      <xdr:colOff>438150</xdr:colOff>
      <xdr:row>25</xdr:row>
      <xdr:rowOff>9525</xdr:rowOff>
    </xdr:to>
    <xdr:cxnSp macro="">
      <xdr:nvCxnSpPr>
        <xdr:cNvPr id="13" name="12 - Ευθεία γραμμή σύνδεσης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>
          <a:off x="17754600" y="1362075"/>
          <a:ext cx="19050" cy="4619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476250</xdr:colOff>
      <xdr:row>3</xdr:row>
      <xdr:rowOff>419100</xdr:rowOff>
    </xdr:from>
    <xdr:to>
      <xdr:col>26</xdr:col>
      <xdr:colOff>495300</xdr:colOff>
      <xdr:row>25</xdr:row>
      <xdr:rowOff>28575</xdr:rowOff>
    </xdr:to>
    <xdr:cxnSp macro="">
      <xdr:nvCxnSpPr>
        <xdr:cNvPr id="14" name="13 - Ευθεία γραμμή σύνδεσης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>
          <a:off x="18421350" y="1381125"/>
          <a:ext cx="19050" cy="4619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571500</xdr:colOff>
      <xdr:row>3</xdr:row>
      <xdr:rowOff>409575</xdr:rowOff>
    </xdr:from>
    <xdr:to>
      <xdr:col>27</xdr:col>
      <xdr:colOff>590550</xdr:colOff>
      <xdr:row>25</xdr:row>
      <xdr:rowOff>19050</xdr:rowOff>
    </xdr:to>
    <xdr:cxnSp macro="">
      <xdr:nvCxnSpPr>
        <xdr:cNvPr id="15" name="14 - Ευθεία γραμμή σύνδεσης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>
          <a:off x="19126200" y="1371600"/>
          <a:ext cx="19050" cy="4619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123825</xdr:colOff>
      <xdr:row>3</xdr:row>
      <xdr:rowOff>409575</xdr:rowOff>
    </xdr:from>
    <xdr:to>
      <xdr:col>21</xdr:col>
      <xdr:colOff>142875</xdr:colOff>
      <xdr:row>25</xdr:row>
      <xdr:rowOff>19050</xdr:rowOff>
    </xdr:to>
    <xdr:cxnSp macro="">
      <xdr:nvCxnSpPr>
        <xdr:cNvPr id="17" name="16 - Ευθεία γραμμή σύνδεσης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>
          <a:off x="15020925" y="1371600"/>
          <a:ext cx="19050" cy="4619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352464</xdr:colOff>
      <xdr:row>0</xdr:row>
      <xdr:rowOff>0</xdr:rowOff>
    </xdr:from>
    <xdr:to>
      <xdr:col>39</xdr:col>
      <xdr:colOff>388141</xdr:colOff>
      <xdr:row>33</xdr:row>
      <xdr:rowOff>71436</xdr:rowOff>
    </xdr:to>
    <xdr:pic>
      <xdr:nvPicPr>
        <xdr:cNvPr id="18" name="17 - Εικόνα" descr="ISTOGRAMMA 001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442" t="1248" r="7937"/>
        <a:stretch>
          <a:fillRect/>
        </a:stretch>
      </xdr:blipFill>
      <xdr:spPr>
        <a:xfrm>
          <a:off x="20402589" y="0"/>
          <a:ext cx="6107865" cy="7393780"/>
        </a:xfrm>
        <a:prstGeom prst="rect">
          <a:avLst/>
        </a:prstGeom>
        <a:ln>
          <a:solidFill>
            <a:schemeClr val="tx1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95250</xdr:colOff>
      <xdr:row>7</xdr:row>
      <xdr:rowOff>71437</xdr:rowOff>
    </xdr:from>
    <xdr:to>
      <xdr:col>0</xdr:col>
      <xdr:colOff>500063</xdr:colOff>
      <xdr:row>7</xdr:row>
      <xdr:rowOff>202406</xdr:rowOff>
    </xdr:to>
    <xdr:sp macro="" textlink="">
      <xdr:nvSpPr>
        <xdr:cNvPr id="16" name="15 - Δεξιό βέλος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250" y="1952625"/>
          <a:ext cx="404813" cy="13096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0</xdr:col>
      <xdr:colOff>107156</xdr:colOff>
      <xdr:row>5</xdr:row>
      <xdr:rowOff>47625</xdr:rowOff>
    </xdr:from>
    <xdr:to>
      <xdr:col>0</xdr:col>
      <xdr:colOff>511969</xdr:colOff>
      <xdr:row>5</xdr:row>
      <xdr:rowOff>178594</xdr:rowOff>
    </xdr:to>
    <xdr:sp macro="" textlink="">
      <xdr:nvSpPr>
        <xdr:cNvPr id="19" name="18 - Δεξιό βέλος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07156" y="1452563"/>
          <a:ext cx="404813" cy="13096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95250</xdr:colOff>
      <xdr:row>28</xdr:row>
      <xdr:rowOff>0</xdr:rowOff>
    </xdr:from>
    <xdr:to>
      <xdr:col>19</xdr:col>
      <xdr:colOff>180975</xdr:colOff>
      <xdr:row>42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112568</xdr:colOff>
      <xdr:row>83</xdr:row>
      <xdr:rowOff>43295</xdr:rowOff>
    </xdr:from>
    <xdr:to>
      <xdr:col>23</xdr:col>
      <xdr:colOff>337705</xdr:colOff>
      <xdr:row>87</xdr:row>
      <xdr:rowOff>190500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5828818" y="16235795"/>
          <a:ext cx="225137" cy="943841"/>
        </a:xfrm>
        <a:prstGeom prst="rightBrac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23</xdr:col>
      <xdr:colOff>121227</xdr:colOff>
      <xdr:row>88</xdr:row>
      <xdr:rowOff>34637</xdr:rowOff>
    </xdr:from>
    <xdr:to>
      <xdr:col>23</xdr:col>
      <xdr:colOff>346364</xdr:colOff>
      <xdr:row>92</xdr:row>
      <xdr:rowOff>181841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5837477" y="17222932"/>
          <a:ext cx="225137" cy="943841"/>
        </a:xfrm>
        <a:prstGeom prst="rightBrac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22</xdr:col>
      <xdr:colOff>476250</xdr:colOff>
      <xdr:row>90</xdr:row>
      <xdr:rowOff>86591</xdr:rowOff>
    </xdr:from>
    <xdr:to>
      <xdr:col>23</xdr:col>
      <xdr:colOff>103909</xdr:colOff>
      <xdr:row>90</xdr:row>
      <xdr:rowOff>95250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 flipH="1">
          <a:off x="15586364" y="17673205"/>
          <a:ext cx="233795" cy="8659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507423</xdr:colOff>
      <xdr:row>85</xdr:row>
      <xdr:rowOff>100446</xdr:rowOff>
    </xdr:from>
    <xdr:to>
      <xdr:col>23</xdr:col>
      <xdr:colOff>135082</xdr:colOff>
      <xdr:row>85</xdr:row>
      <xdr:rowOff>109105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 flipH="1">
          <a:off x="15617537" y="16691264"/>
          <a:ext cx="233795" cy="8659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192</xdr:row>
      <xdr:rowOff>175778</xdr:rowOff>
    </xdr:from>
    <xdr:to>
      <xdr:col>10</xdr:col>
      <xdr:colOff>499947</xdr:colOff>
      <xdr:row>212</xdr:row>
      <xdr:rowOff>71004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pSpPr/>
      </xdr:nvGrpSpPr>
      <xdr:grpSpPr>
        <a:xfrm>
          <a:off x="0" y="38418653"/>
          <a:ext cx="7421447" cy="3713164"/>
          <a:chOff x="0" y="35753385"/>
          <a:chExt cx="7219402" cy="3714751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5753385"/>
            <a:ext cx="7219402" cy="3714751"/>
          </a:xfrm>
          <a:prstGeom prst="rect">
            <a:avLst/>
          </a:prstGeom>
        </xdr:spPr>
      </xdr:pic>
      <xdr:cxnSp macro="">
        <xdr:nvCxnSpPr>
          <xdr:cNvPr id="10" name="Straight Connector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CxnSpPr/>
        </xdr:nvCxnSpPr>
        <xdr:spPr>
          <a:xfrm>
            <a:off x="4216977" y="37234091"/>
            <a:ext cx="1749137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Straight Connector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CxnSpPr/>
        </xdr:nvCxnSpPr>
        <xdr:spPr>
          <a:xfrm>
            <a:off x="4139046" y="38004750"/>
            <a:ext cx="1749137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Straight Connector 11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CxnSpPr/>
        </xdr:nvCxnSpPr>
        <xdr:spPr>
          <a:xfrm>
            <a:off x="4130386" y="36645272"/>
            <a:ext cx="1749137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Straight Connector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CxnSpPr/>
        </xdr:nvCxnSpPr>
        <xdr:spPr>
          <a:xfrm>
            <a:off x="4135582" y="37533695"/>
            <a:ext cx="1749137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Straight Connector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CxnSpPr/>
        </xdr:nvCxnSpPr>
        <xdr:spPr>
          <a:xfrm>
            <a:off x="4184072" y="38292232"/>
            <a:ext cx="2292928" cy="24246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Straight Connector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CxnSpPr/>
        </xdr:nvCxnSpPr>
        <xdr:spPr>
          <a:xfrm flipH="1">
            <a:off x="5013615" y="36550022"/>
            <a:ext cx="17317" cy="2277342"/>
          </a:xfrm>
          <a:prstGeom prst="line">
            <a:avLst/>
          </a:prstGeom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177</xdr:row>
      <xdr:rowOff>19050</xdr:rowOff>
    </xdr:from>
    <xdr:to>
      <xdr:col>10</xdr:col>
      <xdr:colOff>347547</xdr:colOff>
      <xdr:row>194</xdr:row>
      <xdr:rowOff>90921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21"/>
        <a:stretch/>
      </xdr:blipFill>
      <xdr:spPr>
        <a:xfrm>
          <a:off x="0" y="35404425"/>
          <a:ext cx="7253172" cy="3338946"/>
        </a:xfrm>
        <a:prstGeom prst="rect">
          <a:avLst/>
        </a:prstGeom>
      </xdr:spPr>
    </xdr:pic>
    <xdr:clientData/>
  </xdr:twoCellAnchor>
  <xdr:twoCellAnchor>
    <xdr:from>
      <xdr:col>14</xdr:col>
      <xdr:colOff>133351</xdr:colOff>
      <xdr:row>251</xdr:row>
      <xdr:rowOff>57150</xdr:rowOff>
    </xdr:from>
    <xdr:to>
      <xdr:col>14</xdr:col>
      <xdr:colOff>245745</xdr:colOff>
      <xdr:row>252</xdr:row>
      <xdr:rowOff>180975</xdr:rowOff>
    </xdr:to>
    <xdr:sp macro="" textlink="">
      <xdr:nvSpPr>
        <xdr:cNvPr id="23" name="Right Brac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10391776" y="49844325"/>
          <a:ext cx="112394" cy="31432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14</xdr:col>
      <xdr:colOff>76201</xdr:colOff>
      <xdr:row>247</xdr:row>
      <xdr:rowOff>38100</xdr:rowOff>
    </xdr:from>
    <xdr:to>
      <xdr:col>14</xdr:col>
      <xdr:colOff>188595</xdr:colOff>
      <xdr:row>248</xdr:row>
      <xdr:rowOff>161925</xdr:rowOff>
    </xdr:to>
    <xdr:sp macro="" textlink="">
      <xdr:nvSpPr>
        <xdr:cNvPr id="24" name="Right Brac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>
          <a:off x="10334626" y="49063275"/>
          <a:ext cx="112394" cy="31432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19</xdr:col>
      <xdr:colOff>123825</xdr:colOff>
      <xdr:row>251</xdr:row>
      <xdr:rowOff>38100</xdr:rowOff>
    </xdr:from>
    <xdr:to>
      <xdr:col>19</xdr:col>
      <xdr:colOff>236219</xdr:colOff>
      <xdr:row>252</xdr:row>
      <xdr:rowOff>161925</xdr:rowOff>
    </xdr:to>
    <xdr:sp macro="" textlink="">
      <xdr:nvSpPr>
        <xdr:cNvPr id="25" name="Right Brac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14716125" y="49825275"/>
          <a:ext cx="112394" cy="31432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19</xdr:col>
      <xdr:colOff>66675</xdr:colOff>
      <xdr:row>247</xdr:row>
      <xdr:rowOff>19050</xdr:rowOff>
    </xdr:from>
    <xdr:to>
      <xdr:col>19</xdr:col>
      <xdr:colOff>179069</xdr:colOff>
      <xdr:row>248</xdr:row>
      <xdr:rowOff>142875</xdr:rowOff>
    </xdr:to>
    <xdr:sp macro="" textlink="">
      <xdr:nvSpPr>
        <xdr:cNvPr id="26" name="Right Brac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14658975" y="49044225"/>
          <a:ext cx="112394" cy="31432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14</xdr:col>
      <xdr:colOff>95249</xdr:colOff>
      <xdr:row>245</xdr:row>
      <xdr:rowOff>0</xdr:rowOff>
    </xdr:from>
    <xdr:to>
      <xdr:col>14</xdr:col>
      <xdr:colOff>295274</xdr:colOff>
      <xdr:row>246</xdr:row>
      <xdr:rowOff>123825</xdr:rowOff>
    </xdr:to>
    <xdr:sp macro="" textlink="">
      <xdr:nvSpPr>
        <xdr:cNvPr id="27" name="Right Brac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10353674" y="48644175"/>
          <a:ext cx="200025" cy="31432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19</xdr:col>
      <xdr:colOff>66675</xdr:colOff>
      <xdr:row>244</xdr:row>
      <xdr:rowOff>180975</xdr:rowOff>
    </xdr:from>
    <xdr:to>
      <xdr:col>19</xdr:col>
      <xdr:colOff>179069</xdr:colOff>
      <xdr:row>246</xdr:row>
      <xdr:rowOff>114300</xdr:rowOff>
    </xdr:to>
    <xdr:sp macro="" textlink="">
      <xdr:nvSpPr>
        <xdr:cNvPr id="28" name="Right Brac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14658975" y="48634650"/>
          <a:ext cx="112394" cy="31432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3:K10"/>
  <sheetViews>
    <sheetView workbookViewId="0">
      <selection activeCell="B5" sqref="B5"/>
    </sheetView>
  </sheetViews>
  <sheetFormatPr defaultRowHeight="15" x14ac:dyDescent="0.25"/>
  <cols>
    <col min="4" max="4" width="17.7109375" customWidth="1"/>
    <col min="5" max="5" width="15.5703125" customWidth="1"/>
    <col min="6" max="6" width="14.7109375" customWidth="1"/>
    <col min="7" max="7" width="16" customWidth="1"/>
    <col min="8" max="8" width="17.140625" customWidth="1"/>
    <col min="9" max="9" width="15" customWidth="1"/>
    <col min="10" max="10" width="14.140625" customWidth="1"/>
    <col min="11" max="11" width="16.85546875" customWidth="1"/>
  </cols>
  <sheetData>
    <row r="3" spans="4:11" ht="15.75" thickBot="1" x14ac:dyDescent="0.3"/>
    <row r="4" spans="4:11" ht="31.5" x14ac:dyDescent="0.25">
      <c r="D4" s="1" t="s">
        <v>0</v>
      </c>
      <c r="E4" s="1" t="s">
        <v>2</v>
      </c>
      <c r="F4" s="1" t="s">
        <v>4</v>
      </c>
      <c r="G4" s="1" t="s">
        <v>6</v>
      </c>
      <c r="H4" s="121" t="s">
        <v>8</v>
      </c>
      <c r="I4" s="1" t="s">
        <v>9</v>
      </c>
      <c r="J4" s="121" t="s">
        <v>11</v>
      </c>
      <c r="K4" s="1" t="s">
        <v>9</v>
      </c>
    </row>
    <row r="5" spans="4:11" ht="46.5" customHeight="1" thickBot="1" x14ac:dyDescent="0.3">
      <c r="D5" s="2" t="s">
        <v>1</v>
      </c>
      <c r="E5" s="3" t="s">
        <v>3</v>
      </c>
      <c r="F5" s="3" t="s">
        <v>5</v>
      </c>
      <c r="G5" s="3" t="s">
        <v>7</v>
      </c>
      <c r="H5" s="122"/>
      <c r="I5" s="3" t="s">
        <v>10</v>
      </c>
      <c r="J5" s="122"/>
      <c r="K5" s="3" t="s">
        <v>12</v>
      </c>
    </row>
    <row r="6" spans="4:11" ht="17.25" thickTop="1" thickBot="1" x14ac:dyDescent="0.3">
      <c r="D6" s="4">
        <v>5</v>
      </c>
      <c r="E6" s="4">
        <v>6</v>
      </c>
      <c r="F6" s="4">
        <v>0.2</v>
      </c>
      <c r="G6" s="4">
        <v>20</v>
      </c>
      <c r="H6" s="4">
        <v>0.2</v>
      </c>
      <c r="I6" s="4">
        <v>20</v>
      </c>
      <c r="J6" s="4">
        <v>0.8</v>
      </c>
      <c r="K6" s="4">
        <v>80</v>
      </c>
    </row>
    <row r="7" spans="4:11" ht="16.5" thickBot="1" x14ac:dyDescent="0.3">
      <c r="D7" s="5">
        <v>6</v>
      </c>
      <c r="E7" s="5">
        <v>16</v>
      </c>
      <c r="F7" s="5">
        <v>0.53</v>
      </c>
      <c r="G7" s="5">
        <v>53</v>
      </c>
      <c r="H7" s="5">
        <v>0.73</v>
      </c>
      <c r="I7" s="5">
        <v>73</v>
      </c>
      <c r="J7" s="5">
        <v>0.27</v>
      </c>
      <c r="K7" s="5">
        <v>27</v>
      </c>
    </row>
    <row r="8" spans="4:11" ht="16.5" thickBot="1" x14ac:dyDescent="0.3">
      <c r="D8" s="6">
        <v>7</v>
      </c>
      <c r="E8" s="6">
        <v>3</v>
      </c>
      <c r="F8" s="6">
        <v>0.1</v>
      </c>
      <c r="G8" s="6">
        <v>10</v>
      </c>
      <c r="H8" s="6">
        <v>0.83</v>
      </c>
      <c r="I8" s="6">
        <v>83</v>
      </c>
      <c r="J8" s="6">
        <v>0.17</v>
      </c>
      <c r="K8" s="6">
        <v>17</v>
      </c>
    </row>
    <row r="9" spans="4:11" ht="16.5" thickBot="1" x14ac:dyDescent="0.3">
      <c r="D9" s="5">
        <v>8</v>
      </c>
      <c r="E9" s="5">
        <v>5</v>
      </c>
      <c r="F9" s="5">
        <v>0.17</v>
      </c>
      <c r="G9" s="5">
        <v>17</v>
      </c>
      <c r="H9" s="5">
        <v>1</v>
      </c>
      <c r="I9" s="5">
        <v>100</v>
      </c>
      <c r="J9" s="5">
        <v>0</v>
      </c>
      <c r="K9" s="5">
        <v>0</v>
      </c>
    </row>
    <row r="10" spans="4:11" ht="16.5" thickBot="1" x14ac:dyDescent="0.3">
      <c r="D10" s="7" t="s">
        <v>13</v>
      </c>
      <c r="E10" s="6">
        <v>30</v>
      </c>
      <c r="F10" s="6">
        <v>1</v>
      </c>
      <c r="G10" s="6">
        <v>100</v>
      </c>
      <c r="H10" s="8"/>
      <c r="I10" s="8"/>
      <c r="J10" s="8"/>
      <c r="K10" s="8"/>
    </row>
  </sheetData>
  <mergeCells count="2">
    <mergeCell ref="H4:H5"/>
    <mergeCell ref="J4:J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X33"/>
  <sheetViews>
    <sheetView topLeftCell="A3" zoomScale="80" zoomScaleNormal="80" workbookViewId="0">
      <selection activeCell="E27" sqref="E27"/>
    </sheetView>
  </sheetViews>
  <sheetFormatPr defaultRowHeight="15" x14ac:dyDescent="0.25"/>
  <cols>
    <col min="13" max="13" width="22.7109375" customWidth="1"/>
    <col min="14" max="14" width="5.5703125" customWidth="1"/>
    <col min="15" max="15" width="16" customWidth="1"/>
    <col min="16" max="16" width="15.5703125" customWidth="1"/>
    <col min="17" max="17" width="15.85546875" style="12" customWidth="1"/>
    <col min="18" max="18" width="15.5703125" customWidth="1"/>
  </cols>
  <sheetData>
    <row r="2" spans="2:24" ht="18.75" x14ac:dyDescent="0.3">
      <c r="U2" s="28" t="s">
        <v>42</v>
      </c>
      <c r="V2" s="28"/>
      <c r="W2" s="28"/>
      <c r="X2" s="28"/>
    </row>
    <row r="3" spans="2:24" ht="27" x14ac:dyDescent="0.3">
      <c r="B3" s="9" t="s">
        <v>23</v>
      </c>
      <c r="C3" s="9"/>
      <c r="D3" s="9"/>
      <c r="E3" s="9"/>
      <c r="F3" s="9"/>
      <c r="G3" s="9"/>
      <c r="H3" s="9"/>
      <c r="I3" s="9"/>
      <c r="M3" s="15" t="s">
        <v>39</v>
      </c>
      <c r="O3" s="123" t="s">
        <v>43</v>
      </c>
      <c r="P3" s="123"/>
      <c r="Q3" s="123"/>
      <c r="R3" s="123"/>
      <c r="V3" s="124" t="s">
        <v>40</v>
      </c>
      <c r="W3" s="125"/>
    </row>
    <row r="4" spans="2:24" ht="30.75" x14ac:dyDescent="0.3">
      <c r="B4" s="126" t="s">
        <v>14</v>
      </c>
      <c r="C4" s="127"/>
      <c r="D4" s="127"/>
      <c r="E4" s="127"/>
      <c r="F4" s="127"/>
      <c r="G4" s="127"/>
      <c r="H4" s="127"/>
      <c r="I4" s="127"/>
      <c r="J4" s="127"/>
      <c r="M4" s="10">
        <v>52</v>
      </c>
      <c r="N4" s="29" t="s">
        <v>24</v>
      </c>
      <c r="O4" s="16" t="s">
        <v>35</v>
      </c>
      <c r="P4" s="17" t="s">
        <v>36</v>
      </c>
      <c r="Q4" s="18" t="s">
        <v>38</v>
      </c>
      <c r="R4" s="19" t="s">
        <v>37</v>
      </c>
    </row>
    <row r="5" spans="2:24" ht="18.75" x14ac:dyDescent="0.3">
      <c r="B5" s="126" t="s">
        <v>15</v>
      </c>
      <c r="C5" s="127"/>
      <c r="D5" s="127"/>
      <c r="E5" s="127"/>
      <c r="F5" s="127"/>
      <c r="G5" s="127"/>
      <c r="H5" s="127"/>
      <c r="I5" s="127"/>
      <c r="J5" s="127"/>
      <c r="M5">
        <v>57</v>
      </c>
      <c r="O5" s="20" t="s">
        <v>26</v>
      </c>
      <c r="P5" s="21">
        <v>1</v>
      </c>
      <c r="Q5" s="22">
        <f>+P5/30</f>
        <v>3.3333333333333333E-2</v>
      </c>
      <c r="R5" s="23">
        <f>Q5*100</f>
        <v>3.3333333333333335</v>
      </c>
    </row>
    <row r="6" spans="2:24" ht="18.75" x14ac:dyDescent="0.3">
      <c r="B6" s="9" t="s">
        <v>16</v>
      </c>
      <c r="C6" s="9"/>
      <c r="D6" s="9"/>
      <c r="E6" s="9"/>
      <c r="F6" s="9"/>
      <c r="G6" s="9"/>
      <c r="H6" s="9"/>
      <c r="I6" s="9"/>
      <c r="M6">
        <v>57</v>
      </c>
      <c r="O6" s="20" t="s">
        <v>27</v>
      </c>
      <c r="P6" s="21">
        <v>3</v>
      </c>
      <c r="Q6" s="22">
        <f t="shared" ref="Q6:Q13" si="0">+P6/30</f>
        <v>0.1</v>
      </c>
      <c r="R6" s="23">
        <f t="shared" ref="R6:R13" si="1">Q6*100</f>
        <v>10</v>
      </c>
    </row>
    <row r="7" spans="2:24" ht="18.75" x14ac:dyDescent="0.3">
      <c r="B7" s="9" t="s">
        <v>17</v>
      </c>
      <c r="C7" s="9"/>
      <c r="D7" s="9"/>
      <c r="E7" s="9"/>
      <c r="F7" s="9"/>
      <c r="G7" s="9"/>
      <c r="H7" s="9"/>
      <c r="I7" s="9"/>
      <c r="M7" s="10">
        <v>59</v>
      </c>
      <c r="N7" s="10"/>
      <c r="O7" s="20" t="s">
        <v>28</v>
      </c>
      <c r="P7" s="21">
        <v>4</v>
      </c>
      <c r="Q7" s="22">
        <f t="shared" si="0"/>
        <v>0.13333333333333333</v>
      </c>
      <c r="R7" s="23">
        <f t="shared" si="1"/>
        <v>13.333333333333334</v>
      </c>
    </row>
    <row r="8" spans="2:24" ht="18.75" x14ac:dyDescent="0.3">
      <c r="B8" s="9" t="s">
        <v>18</v>
      </c>
      <c r="C8" s="9"/>
      <c r="D8" s="9"/>
      <c r="E8" s="9"/>
      <c r="F8" s="9"/>
      <c r="G8" s="9"/>
      <c r="H8" s="9"/>
      <c r="I8" s="9"/>
      <c r="M8">
        <v>61</v>
      </c>
      <c r="O8" s="20" t="s">
        <v>29</v>
      </c>
      <c r="P8" s="21">
        <v>6</v>
      </c>
      <c r="Q8" s="22">
        <f t="shared" si="0"/>
        <v>0.2</v>
      </c>
      <c r="R8" s="23">
        <f t="shared" si="1"/>
        <v>20</v>
      </c>
    </row>
    <row r="9" spans="2:24" ht="18.75" x14ac:dyDescent="0.3">
      <c r="B9" s="13" t="s">
        <v>19</v>
      </c>
      <c r="C9" s="13"/>
      <c r="D9" s="13"/>
      <c r="E9" s="13"/>
      <c r="F9" s="13"/>
      <c r="G9" s="13"/>
      <c r="H9" s="13"/>
      <c r="I9" s="13"/>
      <c r="J9" s="14"/>
      <c r="K9" s="14"/>
      <c r="M9">
        <v>63</v>
      </c>
      <c r="O9" s="20" t="s">
        <v>30</v>
      </c>
      <c r="P9" s="21">
        <v>7</v>
      </c>
      <c r="Q9" s="22">
        <f t="shared" si="0"/>
        <v>0.23333333333333334</v>
      </c>
      <c r="R9" s="23">
        <f t="shared" si="1"/>
        <v>23.333333333333332</v>
      </c>
    </row>
    <row r="10" spans="2:24" ht="18.75" x14ac:dyDescent="0.3">
      <c r="B10" s="13" t="s">
        <v>20</v>
      </c>
      <c r="C10" s="13"/>
      <c r="D10" s="13"/>
      <c r="E10" s="13"/>
      <c r="F10" s="13"/>
      <c r="G10" s="13"/>
      <c r="H10" s="13"/>
      <c r="I10" s="13"/>
      <c r="J10" s="14"/>
      <c r="K10" s="14"/>
      <c r="M10">
        <v>64</v>
      </c>
      <c r="O10" s="20" t="s">
        <v>31</v>
      </c>
      <c r="P10" s="21">
        <v>6</v>
      </c>
      <c r="Q10" s="22">
        <f t="shared" si="0"/>
        <v>0.2</v>
      </c>
      <c r="R10" s="23">
        <f t="shared" si="1"/>
        <v>20</v>
      </c>
    </row>
    <row r="11" spans="2:24" ht="18.75" x14ac:dyDescent="0.3">
      <c r="B11" s="13" t="s">
        <v>21</v>
      </c>
      <c r="C11" s="13"/>
      <c r="D11" s="13"/>
      <c r="E11" s="13"/>
      <c r="F11" s="13"/>
      <c r="G11" s="13"/>
      <c r="H11" s="13"/>
      <c r="I11" s="13"/>
      <c r="J11" s="14"/>
      <c r="K11" s="14"/>
      <c r="M11" s="10">
        <v>64</v>
      </c>
      <c r="N11" s="10"/>
      <c r="O11" s="20" t="s">
        <v>32</v>
      </c>
      <c r="P11" s="21">
        <v>2</v>
      </c>
      <c r="Q11" s="22">
        <f t="shared" si="0"/>
        <v>6.6666666666666666E-2</v>
      </c>
      <c r="R11" s="23">
        <f t="shared" si="1"/>
        <v>6.666666666666667</v>
      </c>
    </row>
    <row r="12" spans="2:24" ht="18.75" x14ac:dyDescent="0.3">
      <c r="B12" s="13" t="s">
        <v>22</v>
      </c>
      <c r="C12" s="13"/>
      <c r="D12" s="13"/>
      <c r="E12" s="13"/>
      <c r="F12" s="13"/>
      <c r="G12" s="13"/>
      <c r="H12" s="13"/>
      <c r="I12" s="13"/>
      <c r="J12" s="14"/>
      <c r="K12" s="14"/>
      <c r="M12">
        <v>65</v>
      </c>
      <c r="O12" s="20" t="s">
        <v>33</v>
      </c>
      <c r="P12" s="21">
        <v>1</v>
      </c>
      <c r="Q12" s="22">
        <f t="shared" si="0"/>
        <v>3.3333333333333333E-2</v>
      </c>
      <c r="R12" s="23">
        <f t="shared" si="1"/>
        <v>3.3333333333333335</v>
      </c>
    </row>
    <row r="13" spans="2:24" ht="18.75" x14ac:dyDescent="0.3">
      <c r="B13" s="9"/>
      <c r="C13" s="9"/>
      <c r="D13" s="9"/>
      <c r="E13" s="9"/>
      <c r="F13" s="9"/>
      <c r="G13" s="9"/>
      <c r="H13" s="9"/>
      <c r="I13" s="9"/>
      <c r="M13">
        <v>67</v>
      </c>
      <c r="O13" s="24" t="s">
        <v>34</v>
      </c>
      <c r="P13" s="25">
        <f>SUM(P5:P12)</f>
        <v>30</v>
      </c>
      <c r="Q13" s="26">
        <f t="shared" si="0"/>
        <v>1</v>
      </c>
      <c r="R13" s="27">
        <f t="shared" si="1"/>
        <v>100</v>
      </c>
    </row>
    <row r="14" spans="2:24" x14ac:dyDescent="0.25">
      <c r="M14">
        <v>67</v>
      </c>
    </row>
    <row r="15" spans="2:24" x14ac:dyDescent="0.25">
      <c r="M15">
        <v>68</v>
      </c>
    </row>
    <row r="16" spans="2:24" x14ac:dyDescent="0.25">
      <c r="M16">
        <v>68</v>
      </c>
    </row>
    <row r="17" spans="13:24" x14ac:dyDescent="0.25">
      <c r="M17" s="10">
        <v>68</v>
      </c>
      <c r="N17" s="10"/>
    </row>
    <row r="18" spans="13:24" x14ac:dyDescent="0.25">
      <c r="M18" s="11">
        <v>70</v>
      </c>
      <c r="N18" s="11"/>
    </row>
    <row r="19" spans="13:24" x14ac:dyDescent="0.25">
      <c r="M19">
        <v>71</v>
      </c>
    </row>
    <row r="20" spans="13:24" x14ac:dyDescent="0.25">
      <c r="M20">
        <v>71</v>
      </c>
    </row>
    <row r="21" spans="13:24" x14ac:dyDescent="0.25">
      <c r="M21">
        <v>72</v>
      </c>
    </row>
    <row r="22" spans="13:24" x14ac:dyDescent="0.25">
      <c r="M22">
        <v>73</v>
      </c>
    </row>
    <row r="23" spans="13:24" x14ac:dyDescent="0.25">
      <c r="M23">
        <v>74</v>
      </c>
    </row>
    <row r="24" spans="13:24" x14ac:dyDescent="0.25">
      <c r="M24" s="10">
        <v>74</v>
      </c>
      <c r="N24" s="10"/>
    </row>
    <row r="25" spans="13:24" x14ac:dyDescent="0.25">
      <c r="M25" s="11">
        <v>75</v>
      </c>
      <c r="N25" s="11"/>
    </row>
    <row r="26" spans="13:24" x14ac:dyDescent="0.25">
      <c r="M26">
        <v>76</v>
      </c>
    </row>
    <row r="27" spans="13:24" x14ac:dyDescent="0.25">
      <c r="M27">
        <v>76</v>
      </c>
    </row>
    <row r="28" spans="13:24" x14ac:dyDescent="0.25">
      <c r="M28">
        <v>77</v>
      </c>
    </row>
    <row r="29" spans="13:24" x14ac:dyDescent="0.25">
      <c r="M29">
        <v>79</v>
      </c>
    </row>
    <row r="30" spans="13:24" x14ac:dyDescent="0.25">
      <c r="M30" s="10">
        <v>79</v>
      </c>
      <c r="N30" s="10"/>
    </row>
    <row r="31" spans="13:24" ht="15.75" x14ac:dyDescent="0.25">
      <c r="M31" s="11">
        <v>81</v>
      </c>
      <c r="N31" s="11"/>
      <c r="V31" s="124" t="s">
        <v>41</v>
      </c>
      <c r="W31" s="125"/>
      <c r="X31" s="125"/>
    </row>
    <row r="32" spans="13:24" x14ac:dyDescent="0.25">
      <c r="M32" s="10">
        <v>83</v>
      </c>
      <c r="N32" s="10"/>
    </row>
    <row r="33" spans="13:14" x14ac:dyDescent="0.25">
      <c r="M33">
        <v>86</v>
      </c>
      <c r="N33" t="s">
        <v>25</v>
      </c>
    </row>
  </sheetData>
  <sortState xmlns:xlrd2="http://schemas.microsoft.com/office/spreadsheetml/2017/richdata2" ref="M4:M33">
    <sortCondition ref="M4"/>
  </sortState>
  <mergeCells count="5">
    <mergeCell ref="O3:R3"/>
    <mergeCell ref="V3:W3"/>
    <mergeCell ref="V31:X31"/>
    <mergeCell ref="B4:J4"/>
    <mergeCell ref="B5:J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AC281"/>
  <sheetViews>
    <sheetView tabSelected="1" zoomScale="120" zoomScaleNormal="120" workbookViewId="0">
      <selection activeCell="E21" sqref="E21"/>
    </sheetView>
  </sheetViews>
  <sheetFormatPr defaultRowHeight="15" x14ac:dyDescent="0.25"/>
  <cols>
    <col min="1" max="1" width="21.28515625" customWidth="1"/>
    <col min="13" max="13" width="20" customWidth="1"/>
    <col min="14" max="14" width="12" customWidth="1"/>
    <col min="15" max="15" width="14.85546875" customWidth="1"/>
    <col min="16" max="16" width="12" customWidth="1"/>
    <col min="17" max="17" width="15.42578125" customWidth="1"/>
    <col min="18" max="18" width="11" customWidth="1"/>
    <col min="19" max="19" width="11.7109375" customWidth="1"/>
    <col min="20" max="20" width="21" customWidth="1"/>
    <col min="22" max="22" width="10.7109375" customWidth="1"/>
    <col min="23" max="23" width="10.140625" customWidth="1"/>
    <col min="24" max="24" width="11" customWidth="1"/>
    <col min="25" max="25" width="13.85546875" customWidth="1"/>
    <col min="26" max="26" width="16.28515625" customWidth="1"/>
    <col min="27" max="27" width="10.42578125" bestFit="1" customWidth="1"/>
    <col min="28" max="28" width="12.28515625" bestFit="1" customWidth="1"/>
  </cols>
  <sheetData>
    <row r="3" spans="1:15" ht="15.75" x14ac:dyDescent="0.25">
      <c r="D3" s="37" t="s">
        <v>65</v>
      </c>
      <c r="N3" s="36" t="s">
        <v>64</v>
      </c>
    </row>
    <row r="4" spans="1:15" x14ac:dyDescent="0.25">
      <c r="L4" s="35"/>
    </row>
    <row r="5" spans="1:15" x14ac:dyDescent="0.25">
      <c r="A5" t="s">
        <v>62</v>
      </c>
      <c r="L5" s="35"/>
    </row>
    <row r="6" spans="1:15" x14ac:dyDescent="0.25">
      <c r="A6" t="s">
        <v>46</v>
      </c>
      <c r="L6" s="35"/>
    </row>
    <row r="7" spans="1:15" ht="18" x14ac:dyDescent="0.35">
      <c r="A7">
        <v>5</v>
      </c>
      <c r="B7">
        <v>16</v>
      </c>
      <c r="C7">
        <v>-10</v>
      </c>
      <c r="D7">
        <v>0</v>
      </c>
      <c r="E7">
        <v>27</v>
      </c>
      <c r="F7">
        <v>14</v>
      </c>
      <c r="G7">
        <v>-20</v>
      </c>
      <c r="H7">
        <v>34</v>
      </c>
      <c r="K7">
        <f>AVERAGE(A7:H7)</f>
        <v>8.25</v>
      </c>
      <c r="L7" s="35"/>
      <c r="M7" s="21" t="s">
        <v>47</v>
      </c>
      <c r="N7" s="33">
        <f>SUM(A7:H7)</f>
        <v>66</v>
      </c>
      <c r="O7" s="33"/>
    </row>
    <row r="8" spans="1:15" x14ac:dyDescent="0.25">
      <c r="L8" s="35"/>
      <c r="M8" s="21" t="s">
        <v>48</v>
      </c>
      <c r="N8" s="33" t="s">
        <v>49</v>
      </c>
      <c r="O8" s="33">
        <f>66/8</f>
        <v>8.25</v>
      </c>
    </row>
    <row r="9" spans="1:15" x14ac:dyDescent="0.25">
      <c r="A9" t="s">
        <v>45</v>
      </c>
      <c r="L9" s="35"/>
    </row>
    <row r="10" spans="1:15" x14ac:dyDescent="0.25">
      <c r="L10" s="35"/>
    </row>
    <row r="11" spans="1:15" s="35" customFormat="1" x14ac:dyDescent="0.25"/>
    <row r="12" spans="1:15" x14ac:dyDescent="0.25">
      <c r="L12" s="35"/>
    </row>
    <row r="13" spans="1:15" x14ac:dyDescent="0.25">
      <c r="A13" t="s">
        <v>63</v>
      </c>
      <c r="L13" s="35"/>
      <c r="M13" t="s">
        <v>51</v>
      </c>
    </row>
    <row r="14" spans="1:15" x14ac:dyDescent="0.25">
      <c r="A14" t="s">
        <v>58</v>
      </c>
      <c r="L14" s="35"/>
      <c r="M14" t="s">
        <v>50</v>
      </c>
    </row>
    <row r="15" spans="1:15" x14ac:dyDescent="0.25">
      <c r="B15" t="s">
        <v>52</v>
      </c>
      <c r="L15" s="35"/>
    </row>
    <row r="16" spans="1:15" x14ac:dyDescent="0.25">
      <c r="L16" s="35"/>
      <c r="M16" t="s">
        <v>55</v>
      </c>
    </row>
    <row r="17" spans="1:21" x14ac:dyDescent="0.25">
      <c r="A17" t="s">
        <v>57</v>
      </c>
      <c r="L17" s="35"/>
      <c r="M17" t="s">
        <v>53</v>
      </c>
    </row>
    <row r="18" spans="1:21" x14ac:dyDescent="0.25">
      <c r="L18" s="35"/>
      <c r="M18" t="s">
        <v>54</v>
      </c>
      <c r="P18" s="34">
        <f>1845+216</f>
        <v>2061</v>
      </c>
    </row>
    <row r="19" spans="1:21" x14ac:dyDescent="0.25">
      <c r="L19" s="35"/>
      <c r="M19" t="s">
        <v>56</v>
      </c>
    </row>
    <row r="20" spans="1:21" x14ac:dyDescent="0.25">
      <c r="L20" s="35"/>
    </row>
    <row r="21" spans="1:21" x14ac:dyDescent="0.25">
      <c r="L21" s="35"/>
      <c r="M21" t="s">
        <v>59</v>
      </c>
    </row>
    <row r="22" spans="1:21" x14ac:dyDescent="0.25">
      <c r="L22" s="35"/>
      <c r="M22" s="41" t="s">
        <v>60</v>
      </c>
      <c r="O22" s="129">
        <f>2080-1845</f>
        <v>235</v>
      </c>
      <c r="P22" t="s">
        <v>61</v>
      </c>
    </row>
    <row r="23" spans="1:21" x14ac:dyDescent="0.25">
      <c r="L23" s="35"/>
    </row>
    <row r="24" spans="1:21" s="35" customFormat="1" x14ac:dyDescent="0.25"/>
    <row r="25" spans="1:21" x14ac:dyDescent="0.25">
      <c r="L25" s="35"/>
    </row>
    <row r="26" spans="1:21" x14ac:dyDescent="0.25">
      <c r="A26" t="s">
        <v>71</v>
      </c>
      <c r="L26" s="35"/>
    </row>
    <row r="27" spans="1:21" x14ac:dyDescent="0.25">
      <c r="B27" t="s">
        <v>66</v>
      </c>
      <c r="L27" s="35"/>
    </row>
    <row r="28" spans="1:21" x14ac:dyDescent="0.25">
      <c r="C28" t="s">
        <v>67</v>
      </c>
      <c r="L28" s="35"/>
    </row>
    <row r="29" spans="1:21" x14ac:dyDescent="0.25">
      <c r="C29" t="s">
        <v>68</v>
      </c>
      <c r="L29" s="35"/>
    </row>
    <row r="30" spans="1:21" x14ac:dyDescent="0.25">
      <c r="C30" t="s">
        <v>69</v>
      </c>
      <c r="L30" s="35"/>
    </row>
    <row r="31" spans="1:21" x14ac:dyDescent="0.25">
      <c r="L31" s="35"/>
      <c r="U31" t="s">
        <v>236</v>
      </c>
    </row>
    <row r="32" spans="1:21" x14ac:dyDescent="0.25">
      <c r="A32" t="s">
        <v>108</v>
      </c>
      <c r="B32">
        <v>0</v>
      </c>
      <c r="C32">
        <v>20</v>
      </c>
      <c r="D32">
        <v>40</v>
      </c>
      <c r="E32">
        <v>50</v>
      </c>
      <c r="F32">
        <v>60</v>
      </c>
      <c r="G32">
        <v>80</v>
      </c>
      <c r="H32">
        <v>100</v>
      </c>
      <c r="L32" s="35"/>
      <c r="U32" t="s">
        <v>237</v>
      </c>
    </row>
    <row r="33" spans="1:15" x14ac:dyDescent="0.25">
      <c r="A33" t="s">
        <v>109</v>
      </c>
      <c r="B33">
        <v>0</v>
      </c>
      <c r="C33">
        <v>48</v>
      </c>
      <c r="D33">
        <v>49</v>
      </c>
      <c r="E33">
        <v>50</v>
      </c>
      <c r="F33">
        <v>51</v>
      </c>
      <c r="G33">
        <v>52</v>
      </c>
      <c r="H33">
        <v>100</v>
      </c>
      <c r="L33" s="35"/>
    </row>
    <row r="34" spans="1:15" x14ac:dyDescent="0.25">
      <c r="A34" t="s">
        <v>110</v>
      </c>
      <c r="B34">
        <v>0</v>
      </c>
      <c r="C34">
        <v>1</v>
      </c>
      <c r="D34">
        <v>2</v>
      </c>
      <c r="E34">
        <v>50</v>
      </c>
      <c r="F34">
        <v>98</v>
      </c>
      <c r="G34">
        <v>99</v>
      </c>
      <c r="H34">
        <v>100</v>
      </c>
      <c r="L34" s="35"/>
    </row>
    <row r="35" spans="1:15" x14ac:dyDescent="0.25">
      <c r="L35" s="35"/>
    </row>
    <row r="36" spans="1:15" x14ac:dyDescent="0.25">
      <c r="B36" t="s">
        <v>70</v>
      </c>
      <c r="L36" s="35"/>
    </row>
    <row r="37" spans="1:15" x14ac:dyDescent="0.25">
      <c r="L37" s="35"/>
    </row>
    <row r="38" spans="1:15" x14ac:dyDescent="0.25">
      <c r="L38" s="35"/>
    </row>
    <row r="39" spans="1:15" x14ac:dyDescent="0.25">
      <c r="L39" s="35"/>
    </row>
    <row r="40" spans="1:15" x14ac:dyDescent="0.25">
      <c r="L40" s="35"/>
    </row>
    <row r="41" spans="1:15" x14ac:dyDescent="0.25">
      <c r="L41" s="35"/>
    </row>
    <row r="42" spans="1:15" x14ac:dyDescent="0.25">
      <c r="L42" s="35"/>
    </row>
    <row r="43" spans="1:15" x14ac:dyDescent="0.25">
      <c r="L43" s="35"/>
    </row>
    <row r="44" spans="1:15" s="42" customFormat="1" ht="20.25" customHeight="1" x14ac:dyDescent="0.25">
      <c r="L44" s="35"/>
    </row>
    <row r="45" spans="1:15" ht="31.5" customHeight="1" x14ac:dyDescent="0.25">
      <c r="A45" s="128" t="s">
        <v>107</v>
      </c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35"/>
    </row>
    <row r="46" spans="1:15" x14ac:dyDescent="0.25">
      <c r="A46" t="s">
        <v>72</v>
      </c>
      <c r="L46" s="35"/>
    </row>
    <row r="47" spans="1:15" x14ac:dyDescent="0.25">
      <c r="L47" s="35"/>
      <c r="O47" t="s">
        <v>78</v>
      </c>
    </row>
    <row r="48" spans="1:15" x14ac:dyDescent="0.25">
      <c r="B48" t="s">
        <v>73</v>
      </c>
      <c r="L48" s="35"/>
    </row>
    <row r="49" spans="2:18" x14ac:dyDescent="0.25">
      <c r="L49" s="35"/>
      <c r="O49" t="s">
        <v>80</v>
      </c>
      <c r="P49" t="s">
        <v>79</v>
      </c>
      <c r="Q49" t="s">
        <v>82</v>
      </c>
      <c r="R49" s="40" t="s">
        <v>83</v>
      </c>
    </row>
    <row r="50" spans="2:18" x14ac:dyDescent="0.25">
      <c r="L50" s="35"/>
      <c r="O50" t="s">
        <v>81</v>
      </c>
    </row>
    <row r="51" spans="2:18" x14ac:dyDescent="0.25">
      <c r="B51" t="s">
        <v>74</v>
      </c>
      <c r="L51" s="35"/>
      <c r="O51" t="s">
        <v>92</v>
      </c>
    </row>
    <row r="52" spans="2:18" x14ac:dyDescent="0.25">
      <c r="L52" s="35"/>
      <c r="N52" s="43" t="s">
        <v>96</v>
      </c>
      <c r="O52" s="38" t="s">
        <v>93</v>
      </c>
    </row>
    <row r="53" spans="2:18" x14ac:dyDescent="0.25">
      <c r="L53" s="35"/>
      <c r="N53" s="41"/>
    </row>
    <row r="54" spans="2:18" x14ac:dyDescent="0.25">
      <c r="B54" t="s">
        <v>75</v>
      </c>
      <c r="L54" s="35"/>
      <c r="N54" s="41"/>
      <c r="O54" t="s">
        <v>84</v>
      </c>
      <c r="P54" t="s">
        <v>85</v>
      </c>
      <c r="Q54" t="s">
        <v>82</v>
      </c>
      <c r="R54" s="40" t="s">
        <v>87</v>
      </c>
    </row>
    <row r="55" spans="2:18" x14ac:dyDescent="0.25">
      <c r="L55" s="35"/>
      <c r="N55" s="41"/>
      <c r="O55" t="s">
        <v>86</v>
      </c>
    </row>
    <row r="56" spans="2:18" x14ac:dyDescent="0.25">
      <c r="L56" s="35"/>
      <c r="N56" s="41"/>
      <c r="O56" t="s">
        <v>94</v>
      </c>
    </row>
    <row r="57" spans="2:18" x14ac:dyDescent="0.25">
      <c r="B57" t="s">
        <v>76</v>
      </c>
      <c r="L57" s="35"/>
      <c r="N57" s="43" t="s">
        <v>97</v>
      </c>
      <c r="O57" s="38" t="s">
        <v>95</v>
      </c>
    </row>
    <row r="58" spans="2:18" x14ac:dyDescent="0.25">
      <c r="B58" t="s">
        <v>77</v>
      </c>
      <c r="L58" s="35"/>
      <c r="N58" s="41"/>
    </row>
    <row r="59" spans="2:18" x14ac:dyDescent="0.25">
      <c r="L59" s="35"/>
      <c r="N59" s="43" t="s">
        <v>98</v>
      </c>
      <c r="O59" s="38" t="s">
        <v>99</v>
      </c>
    </row>
    <row r="60" spans="2:18" x14ac:dyDescent="0.25">
      <c r="L60" s="35"/>
      <c r="N60" s="41"/>
    </row>
    <row r="61" spans="2:18" x14ac:dyDescent="0.25">
      <c r="L61" s="35"/>
      <c r="N61" s="41"/>
      <c r="O61" t="s">
        <v>88</v>
      </c>
      <c r="P61" t="s">
        <v>89</v>
      </c>
      <c r="Q61" t="s">
        <v>82</v>
      </c>
      <c r="R61" s="40" t="s">
        <v>90</v>
      </c>
    </row>
    <row r="62" spans="2:18" x14ac:dyDescent="0.25">
      <c r="L62" s="35"/>
      <c r="N62" s="41"/>
      <c r="O62" t="s">
        <v>91</v>
      </c>
    </row>
    <row r="63" spans="2:18" x14ac:dyDescent="0.25">
      <c r="L63" s="35"/>
      <c r="N63" s="41"/>
    </row>
    <row r="64" spans="2:18" x14ac:dyDescent="0.25">
      <c r="L64" s="35"/>
      <c r="N64" s="43" t="s">
        <v>100</v>
      </c>
      <c r="O64" t="s">
        <v>101</v>
      </c>
    </row>
    <row r="65" spans="1:24" x14ac:dyDescent="0.25">
      <c r="L65" s="35"/>
      <c r="O65" t="s">
        <v>102</v>
      </c>
    </row>
    <row r="66" spans="1:24" x14ac:dyDescent="0.25">
      <c r="L66" s="35"/>
      <c r="O66" t="s">
        <v>103</v>
      </c>
    </row>
    <row r="67" spans="1:24" x14ac:dyDescent="0.25">
      <c r="L67" s="35"/>
      <c r="O67" t="s">
        <v>104</v>
      </c>
    </row>
    <row r="68" spans="1:24" x14ac:dyDescent="0.25">
      <c r="L68" s="35"/>
      <c r="O68" t="s">
        <v>105</v>
      </c>
    </row>
    <row r="69" spans="1:24" x14ac:dyDescent="0.25">
      <c r="L69" s="35"/>
      <c r="O69" s="39" t="s">
        <v>106</v>
      </c>
      <c r="P69" s="39"/>
      <c r="Q69" s="39"/>
      <c r="R69" s="39"/>
      <c r="S69" s="39"/>
      <c r="T69" s="39"/>
      <c r="U69" s="39"/>
      <c r="V69" s="39"/>
      <c r="W69" s="39"/>
      <c r="X69" s="39"/>
    </row>
    <row r="70" spans="1:24" x14ac:dyDescent="0.25">
      <c r="L70" s="35"/>
    </row>
    <row r="71" spans="1:24" s="35" customFormat="1" x14ac:dyDescent="0.25"/>
    <row r="72" spans="1:24" x14ac:dyDescent="0.25">
      <c r="L72" s="35"/>
    </row>
    <row r="73" spans="1:24" ht="15.75" x14ac:dyDescent="0.25">
      <c r="A73" t="s">
        <v>118</v>
      </c>
      <c r="L73" s="35"/>
      <c r="M73" s="44" t="s">
        <v>250</v>
      </c>
      <c r="N73" s="46" t="s">
        <v>113</v>
      </c>
      <c r="O73" s="46">
        <v>15.4</v>
      </c>
      <c r="P73" s="45" t="s">
        <v>114</v>
      </c>
      <c r="Q73" s="45"/>
      <c r="R73" s="45"/>
      <c r="S73" s="45">
        <f>30*15.4</f>
        <v>462</v>
      </c>
    </row>
    <row r="74" spans="1:24" ht="15.75" x14ac:dyDescent="0.25">
      <c r="A74" t="s">
        <v>111</v>
      </c>
      <c r="L74" s="35"/>
      <c r="M74" s="44"/>
      <c r="N74" s="45"/>
      <c r="O74" s="45"/>
      <c r="P74" s="45"/>
      <c r="Q74" s="45"/>
      <c r="R74" s="45"/>
      <c r="S74" s="45"/>
    </row>
    <row r="75" spans="1:24" ht="15.75" x14ac:dyDescent="0.25">
      <c r="L75" s="35"/>
      <c r="M75" s="44" t="s">
        <v>251</v>
      </c>
      <c r="N75" s="45"/>
      <c r="O75" s="45"/>
      <c r="P75" s="45" t="s">
        <v>116</v>
      </c>
      <c r="Q75" s="45"/>
      <c r="R75" s="45"/>
      <c r="S75" s="45">
        <f>18*15.8</f>
        <v>284.40000000000003</v>
      </c>
    </row>
    <row r="76" spans="1:24" ht="15.75" x14ac:dyDescent="0.25">
      <c r="L76" s="35"/>
      <c r="M76" s="45"/>
      <c r="N76" s="45"/>
      <c r="O76" s="45"/>
      <c r="P76" s="45"/>
      <c r="Q76" s="45"/>
      <c r="R76" s="45"/>
      <c r="S76" s="45"/>
    </row>
    <row r="77" spans="1:24" ht="15.75" x14ac:dyDescent="0.25">
      <c r="L77" s="35"/>
      <c r="M77" s="45" t="s">
        <v>112</v>
      </c>
      <c r="N77" s="45"/>
      <c r="O77" s="45"/>
      <c r="P77" s="45" t="s">
        <v>115</v>
      </c>
      <c r="Q77" s="45"/>
      <c r="R77" s="45">
        <f>+S73-S75</f>
        <v>177.59999999999997</v>
      </c>
      <c r="S77" s="45"/>
    </row>
    <row r="78" spans="1:24" x14ac:dyDescent="0.25">
      <c r="L78" s="35"/>
    </row>
    <row r="79" spans="1:24" ht="15.75" x14ac:dyDescent="0.25">
      <c r="L79" s="35"/>
      <c r="M79" s="47" t="s">
        <v>252</v>
      </c>
      <c r="N79" s="48"/>
      <c r="O79" s="48"/>
      <c r="P79" s="48" t="s">
        <v>117</v>
      </c>
      <c r="Q79" s="48"/>
      <c r="R79" s="48">
        <f>177 /12</f>
        <v>14.75</v>
      </c>
    </row>
    <row r="80" spans="1:24" x14ac:dyDescent="0.25">
      <c r="L80" s="35"/>
    </row>
    <row r="81" spans="1:25" s="35" customFormat="1" x14ac:dyDescent="0.25"/>
    <row r="82" spans="1:25" x14ac:dyDescent="0.25">
      <c r="L82" s="35"/>
      <c r="V82" s="64" t="s">
        <v>146</v>
      </c>
    </row>
    <row r="83" spans="1:25" ht="15.75" x14ac:dyDescent="0.25">
      <c r="A83" t="s">
        <v>151</v>
      </c>
      <c r="L83" s="35"/>
      <c r="M83" s="51" t="s">
        <v>123</v>
      </c>
      <c r="N83" s="37" t="s">
        <v>124</v>
      </c>
      <c r="V83" s="51" t="s">
        <v>123</v>
      </c>
      <c r="W83" s="37" t="s">
        <v>124</v>
      </c>
    </row>
    <row r="84" spans="1:25" s="21" customFormat="1" ht="20.25" x14ac:dyDescent="0.35">
      <c r="A84" s="58" t="s">
        <v>235</v>
      </c>
      <c r="B84" s="21">
        <v>7</v>
      </c>
      <c r="C84" s="21">
        <v>11</v>
      </c>
      <c r="D84" s="21">
        <v>10</v>
      </c>
      <c r="E84" s="21">
        <v>13</v>
      </c>
      <c r="F84" s="21">
        <v>15</v>
      </c>
      <c r="G84" s="21">
        <v>3</v>
      </c>
      <c r="H84" s="21">
        <v>12</v>
      </c>
      <c r="I84" s="21">
        <v>11</v>
      </c>
      <c r="J84" s="21">
        <v>4</v>
      </c>
      <c r="K84" s="21">
        <v>14</v>
      </c>
      <c r="L84" s="49"/>
      <c r="M84" s="52">
        <v>1</v>
      </c>
      <c r="N84" s="46">
        <v>3</v>
      </c>
      <c r="V84" s="52">
        <v>1</v>
      </c>
      <c r="W84" s="46">
        <v>3</v>
      </c>
      <c r="Y84" s="34" t="s">
        <v>132</v>
      </c>
    </row>
    <row r="85" spans="1:25" ht="15.75" x14ac:dyDescent="0.25">
      <c r="L85" s="35"/>
      <c r="M85" s="52">
        <v>2</v>
      </c>
      <c r="N85" s="46">
        <v>4</v>
      </c>
      <c r="V85" s="52">
        <v>2</v>
      </c>
      <c r="W85" s="46">
        <v>4</v>
      </c>
    </row>
    <row r="86" spans="1:25" ht="15.75" x14ac:dyDescent="0.25">
      <c r="A86" t="s">
        <v>119</v>
      </c>
      <c r="L86" s="35"/>
      <c r="M86" s="52">
        <v>3</v>
      </c>
      <c r="N86" s="46">
        <v>7</v>
      </c>
      <c r="V86" s="52">
        <v>3</v>
      </c>
      <c r="W86" s="46">
        <v>7</v>
      </c>
      <c r="Y86" t="s">
        <v>133</v>
      </c>
    </row>
    <row r="87" spans="1:25" ht="15.75" x14ac:dyDescent="0.25">
      <c r="B87" s="65" t="s">
        <v>120</v>
      </c>
      <c r="L87" s="35"/>
      <c r="M87" s="52">
        <v>4</v>
      </c>
      <c r="N87" s="46">
        <v>10</v>
      </c>
      <c r="V87" s="52">
        <v>4</v>
      </c>
      <c r="W87" s="46">
        <v>10</v>
      </c>
      <c r="Y87" s="50" t="s">
        <v>134</v>
      </c>
    </row>
    <row r="88" spans="1:25" ht="15.75" x14ac:dyDescent="0.25">
      <c r="B88" s="65"/>
      <c r="L88" s="35"/>
      <c r="M88" s="52">
        <v>5</v>
      </c>
      <c r="N88" s="54">
        <v>11</v>
      </c>
      <c r="O88" t="s">
        <v>127</v>
      </c>
      <c r="V88" s="52">
        <v>5</v>
      </c>
      <c r="W88" s="54">
        <v>11</v>
      </c>
    </row>
    <row r="89" spans="1:25" ht="15.75" x14ac:dyDescent="0.25">
      <c r="B89" s="65" t="s">
        <v>121</v>
      </c>
      <c r="L89" s="35"/>
      <c r="M89" s="52">
        <v>6</v>
      </c>
      <c r="N89" s="55">
        <v>11</v>
      </c>
      <c r="O89" t="s">
        <v>125</v>
      </c>
      <c r="Q89" s="21">
        <v>11</v>
      </c>
      <c r="R89" s="50" t="s">
        <v>126</v>
      </c>
      <c r="V89" s="52">
        <v>6</v>
      </c>
      <c r="W89" s="55">
        <v>11</v>
      </c>
    </row>
    <row r="90" spans="1:25" ht="15.75" x14ac:dyDescent="0.25">
      <c r="B90" s="65"/>
      <c r="L90" s="35"/>
      <c r="M90" s="52">
        <v>7</v>
      </c>
      <c r="N90" s="46">
        <v>12</v>
      </c>
      <c r="V90" s="52">
        <v>7</v>
      </c>
      <c r="W90" s="46">
        <v>12</v>
      </c>
      <c r="Y90" s="34" t="s">
        <v>135</v>
      </c>
    </row>
    <row r="91" spans="1:25" ht="15.75" x14ac:dyDescent="0.25">
      <c r="B91" s="65" t="s">
        <v>122</v>
      </c>
      <c r="L91" s="35"/>
      <c r="M91" s="52">
        <v>8</v>
      </c>
      <c r="N91" s="46">
        <v>13</v>
      </c>
      <c r="O91" t="s">
        <v>131</v>
      </c>
      <c r="V91" s="52">
        <v>8</v>
      </c>
      <c r="W91" s="46">
        <v>13</v>
      </c>
      <c r="Y91" s="50" t="s">
        <v>136</v>
      </c>
    </row>
    <row r="92" spans="1:25" ht="15.75" x14ac:dyDescent="0.25">
      <c r="L92" s="35"/>
      <c r="M92" s="52">
        <v>9</v>
      </c>
      <c r="N92" s="46">
        <v>14</v>
      </c>
      <c r="V92" s="52">
        <v>9</v>
      </c>
      <c r="W92" s="46">
        <v>14</v>
      </c>
    </row>
    <row r="93" spans="1:25" ht="15.75" x14ac:dyDescent="0.25">
      <c r="L93" s="35"/>
      <c r="M93" s="52">
        <v>10</v>
      </c>
      <c r="N93" s="46">
        <v>15</v>
      </c>
      <c r="V93" s="52">
        <v>10</v>
      </c>
      <c r="W93" s="46">
        <v>15</v>
      </c>
    </row>
    <row r="94" spans="1:25" x14ac:dyDescent="0.25">
      <c r="L94" s="35"/>
      <c r="M94" s="53" t="s">
        <v>130</v>
      </c>
      <c r="N94" s="56">
        <f>SUM(N84:N93)</f>
        <v>100</v>
      </c>
    </row>
    <row r="95" spans="1:25" ht="15.75" x14ac:dyDescent="0.25">
      <c r="L95" s="35"/>
      <c r="M95" s="53" t="s">
        <v>128</v>
      </c>
      <c r="N95" s="53"/>
      <c r="O95" s="50" t="s">
        <v>138</v>
      </c>
      <c r="X95" s="48" t="s">
        <v>137</v>
      </c>
    </row>
    <row r="96" spans="1:25" x14ac:dyDescent="0.25">
      <c r="L96" s="35"/>
      <c r="M96" s="53" t="s">
        <v>129</v>
      </c>
      <c r="N96" s="53"/>
    </row>
    <row r="97" spans="12:29" x14ac:dyDescent="0.25">
      <c r="L97" s="35"/>
      <c r="W97" s="64" t="s">
        <v>145</v>
      </c>
    </row>
    <row r="98" spans="12:29" ht="19.5" x14ac:dyDescent="0.35">
      <c r="W98" s="80" t="s">
        <v>139</v>
      </c>
      <c r="X98" s="81" t="s">
        <v>140</v>
      </c>
      <c r="Y98" s="81" t="s">
        <v>141</v>
      </c>
    </row>
    <row r="99" spans="12:29" ht="15.75" x14ac:dyDescent="0.25">
      <c r="L99" s="35"/>
      <c r="W99" s="46">
        <v>3</v>
      </c>
      <c r="X99">
        <f>+W99-10</f>
        <v>-7</v>
      </c>
      <c r="Y99">
        <f>+POWER(X99,2)</f>
        <v>49</v>
      </c>
    </row>
    <row r="100" spans="12:29" ht="15.75" x14ac:dyDescent="0.25">
      <c r="L100" s="35"/>
      <c r="W100" s="46">
        <v>4</v>
      </c>
      <c r="X100">
        <f t="shared" ref="X100:X108" si="0">+W100-10</f>
        <v>-6</v>
      </c>
      <c r="Y100">
        <f t="shared" ref="Y100:Y108" si="1">+POWER(X100,2)</f>
        <v>36</v>
      </c>
    </row>
    <row r="101" spans="12:29" ht="15.75" x14ac:dyDescent="0.25">
      <c r="L101" s="35"/>
      <c r="W101" s="46">
        <v>7</v>
      </c>
      <c r="X101">
        <f t="shared" si="0"/>
        <v>-3</v>
      </c>
      <c r="Y101">
        <f t="shared" si="1"/>
        <v>9</v>
      </c>
    </row>
    <row r="102" spans="12:29" ht="15.75" x14ac:dyDescent="0.25">
      <c r="L102" s="35"/>
      <c r="W102" s="46">
        <v>10</v>
      </c>
      <c r="X102">
        <f t="shared" si="0"/>
        <v>0</v>
      </c>
      <c r="Y102">
        <f t="shared" si="1"/>
        <v>0</v>
      </c>
    </row>
    <row r="103" spans="12:29" ht="15.75" x14ac:dyDescent="0.25">
      <c r="L103" s="35"/>
      <c r="W103" s="46">
        <v>11</v>
      </c>
      <c r="X103">
        <f t="shared" si="0"/>
        <v>1</v>
      </c>
      <c r="Y103">
        <f t="shared" si="1"/>
        <v>1</v>
      </c>
    </row>
    <row r="104" spans="12:29" ht="15.75" x14ac:dyDescent="0.25">
      <c r="L104" s="35"/>
      <c r="W104" s="46">
        <v>11</v>
      </c>
      <c r="X104">
        <f t="shared" si="0"/>
        <v>1</v>
      </c>
      <c r="Y104">
        <f t="shared" si="1"/>
        <v>1</v>
      </c>
    </row>
    <row r="105" spans="12:29" ht="15.75" x14ac:dyDescent="0.25">
      <c r="L105" s="35"/>
      <c r="W105" s="46">
        <v>12</v>
      </c>
      <c r="X105">
        <f t="shared" si="0"/>
        <v>2</v>
      </c>
      <c r="Y105">
        <f t="shared" si="1"/>
        <v>4</v>
      </c>
    </row>
    <row r="106" spans="12:29" ht="15.75" x14ac:dyDescent="0.25">
      <c r="L106" s="35"/>
      <c r="W106" s="46">
        <v>13</v>
      </c>
      <c r="X106">
        <f t="shared" si="0"/>
        <v>3</v>
      </c>
      <c r="Y106">
        <f t="shared" si="1"/>
        <v>9</v>
      </c>
    </row>
    <row r="107" spans="12:29" ht="16.5" thickBot="1" x14ac:dyDescent="0.3">
      <c r="L107" s="35"/>
      <c r="W107" s="46">
        <v>14</v>
      </c>
      <c r="X107">
        <f t="shared" si="0"/>
        <v>4</v>
      </c>
      <c r="Y107">
        <f t="shared" si="1"/>
        <v>16</v>
      </c>
      <c r="AB107">
        <f>VAR(W99:W108)</f>
        <v>16.666666666666668</v>
      </c>
    </row>
    <row r="108" spans="12:29" ht="19.5" thickBot="1" x14ac:dyDescent="0.35">
      <c r="L108" s="35"/>
      <c r="W108" s="46">
        <v>15</v>
      </c>
      <c r="X108">
        <f t="shared" si="0"/>
        <v>5</v>
      </c>
      <c r="Y108">
        <f t="shared" si="1"/>
        <v>25</v>
      </c>
      <c r="Z108" s="114">
        <f>VAR(W99:W108)</f>
        <v>16.666666666666668</v>
      </c>
      <c r="AB108" s="115">
        <f>STDEV(W99:W108)</f>
        <v>4.0824829046386304</v>
      </c>
    </row>
    <row r="109" spans="12:29" ht="15.75" x14ac:dyDescent="0.25">
      <c r="L109" s="35"/>
      <c r="W109" s="56">
        <f>SUM(W99:W108)</f>
        <v>100</v>
      </c>
      <c r="Y109" s="60">
        <f>SUM(Y99:Y108)</f>
        <v>150</v>
      </c>
      <c r="Z109" s="62">
        <f>+Y109/9</f>
        <v>16.666666666666668</v>
      </c>
      <c r="AA109" s="116">
        <f>SQRT(Z109)</f>
        <v>4.0824829046386304</v>
      </c>
      <c r="AB109" s="39"/>
      <c r="AC109" s="39"/>
    </row>
    <row r="110" spans="12:29" ht="19.5" x14ac:dyDescent="0.35">
      <c r="L110" s="35"/>
      <c r="W110" s="113">
        <f>AVERAGE(W99:W108)</f>
        <v>10</v>
      </c>
      <c r="Y110" s="61" t="s">
        <v>142</v>
      </c>
      <c r="Z110" s="62" t="s">
        <v>238</v>
      </c>
      <c r="AA110" s="39" t="s">
        <v>150</v>
      </c>
      <c r="AB110" s="39"/>
      <c r="AC110" s="39"/>
    </row>
    <row r="111" spans="12:29" ht="18" x14ac:dyDescent="0.25">
      <c r="L111" s="35"/>
      <c r="Z111" s="63" t="s">
        <v>144</v>
      </c>
      <c r="AA111" s="39" t="s">
        <v>143</v>
      </c>
      <c r="AB111" s="39"/>
      <c r="AC111" s="39"/>
    </row>
    <row r="112" spans="12:29" x14ac:dyDescent="0.25">
      <c r="L112" s="35"/>
    </row>
    <row r="113" spans="1:29" x14ac:dyDescent="0.25">
      <c r="L113" s="35"/>
      <c r="X113" t="s">
        <v>147</v>
      </c>
      <c r="AA113" s="50">
        <f>+AA109/10</f>
        <v>0.40824829046386302</v>
      </c>
      <c r="AB113" s="38" t="s">
        <v>148</v>
      </c>
      <c r="AC113" t="s">
        <v>149</v>
      </c>
    </row>
    <row r="114" spans="1:29" s="83" customFormat="1" ht="22.5" customHeight="1" x14ac:dyDescent="0.25"/>
    <row r="115" spans="1:29" x14ac:dyDescent="0.25">
      <c r="L115" s="35"/>
    </row>
    <row r="116" spans="1:29" x14ac:dyDescent="0.25">
      <c r="A116" t="s">
        <v>152</v>
      </c>
      <c r="L116" s="35"/>
    </row>
    <row r="117" spans="1:29" ht="19.5" x14ac:dyDescent="0.35">
      <c r="A117" t="s">
        <v>153</v>
      </c>
      <c r="L117" s="35"/>
      <c r="M117" s="68" t="s">
        <v>123</v>
      </c>
      <c r="N117" s="30" t="s">
        <v>154</v>
      </c>
      <c r="O117" s="69" t="s">
        <v>140</v>
      </c>
      <c r="P117" s="69" t="s">
        <v>141</v>
      </c>
      <c r="Q117" s="11"/>
      <c r="R117" s="11"/>
      <c r="S117" s="11"/>
      <c r="T117" s="11"/>
      <c r="U117" s="70"/>
    </row>
    <row r="118" spans="1:29" x14ac:dyDescent="0.25">
      <c r="L118" s="35"/>
      <c r="M118" s="71">
        <v>1</v>
      </c>
      <c r="N118" s="21">
        <v>1</v>
      </c>
      <c r="O118">
        <f>+N118-4</f>
        <v>-3</v>
      </c>
      <c r="P118">
        <f>+POWER(O118,2)</f>
        <v>9</v>
      </c>
      <c r="U118" s="32"/>
    </row>
    <row r="119" spans="1:29" x14ac:dyDescent="0.25">
      <c r="A119" s="41" t="s">
        <v>96</v>
      </c>
      <c r="B119">
        <v>1</v>
      </c>
      <c r="C119">
        <v>3</v>
      </c>
      <c r="D119">
        <v>4</v>
      </c>
      <c r="E119">
        <v>5</v>
      </c>
      <c r="F119">
        <v>7</v>
      </c>
      <c r="L119" s="35"/>
      <c r="M119" s="71">
        <v>2</v>
      </c>
      <c r="N119" s="21">
        <v>3</v>
      </c>
      <c r="O119">
        <f t="shared" ref="O119:O122" si="2">+N119-4</f>
        <v>-1</v>
      </c>
      <c r="P119">
        <f t="shared" ref="P119:P122" si="3">+POWER(O119,2)</f>
        <v>1</v>
      </c>
      <c r="U119" s="32"/>
    </row>
    <row r="120" spans="1:29" x14ac:dyDescent="0.25">
      <c r="L120" s="35"/>
      <c r="M120" s="71">
        <v>3</v>
      </c>
      <c r="N120" s="21">
        <v>4</v>
      </c>
      <c r="O120">
        <f t="shared" si="2"/>
        <v>0</v>
      </c>
      <c r="P120">
        <f t="shared" si="3"/>
        <v>0</v>
      </c>
      <c r="U120" s="32"/>
    </row>
    <row r="121" spans="1:29" x14ac:dyDescent="0.25">
      <c r="A121" s="41" t="s">
        <v>97</v>
      </c>
      <c r="B121">
        <v>6</v>
      </c>
      <c r="C121">
        <v>8</v>
      </c>
      <c r="D121">
        <v>9</v>
      </c>
      <c r="E121">
        <v>10</v>
      </c>
      <c r="F121">
        <v>12</v>
      </c>
      <c r="L121" s="35"/>
      <c r="M121" s="71">
        <v>4</v>
      </c>
      <c r="N121" s="21">
        <v>5</v>
      </c>
      <c r="O121">
        <f t="shared" si="2"/>
        <v>1</v>
      </c>
      <c r="P121">
        <f t="shared" si="3"/>
        <v>1</v>
      </c>
      <c r="U121" s="32"/>
    </row>
    <row r="122" spans="1:29" x14ac:dyDescent="0.25">
      <c r="L122" s="35"/>
      <c r="M122" s="71">
        <v>5</v>
      </c>
      <c r="N122" s="21">
        <v>7</v>
      </c>
      <c r="O122">
        <f t="shared" si="2"/>
        <v>3</v>
      </c>
      <c r="P122">
        <f t="shared" si="3"/>
        <v>9</v>
      </c>
      <c r="U122" s="32"/>
    </row>
    <row r="123" spans="1:29" x14ac:dyDescent="0.25">
      <c r="A123" s="41" t="s">
        <v>98</v>
      </c>
      <c r="B123">
        <v>3</v>
      </c>
      <c r="C123">
        <v>9</v>
      </c>
      <c r="D123">
        <v>12</v>
      </c>
      <c r="E123">
        <v>15</v>
      </c>
      <c r="F123">
        <v>21</v>
      </c>
      <c r="L123" s="35"/>
      <c r="M123" s="72" t="s">
        <v>155</v>
      </c>
      <c r="N123" s="67">
        <f>SUM(N118:N122)</f>
        <v>20</v>
      </c>
      <c r="U123" s="32"/>
    </row>
    <row r="124" spans="1:29" ht="15.75" x14ac:dyDescent="0.25">
      <c r="A124" s="41"/>
      <c r="L124" s="35"/>
      <c r="M124" s="73" t="s">
        <v>156</v>
      </c>
      <c r="N124" s="74">
        <f>+N123/5</f>
        <v>4</v>
      </c>
      <c r="P124" s="60">
        <f>SUM(P118:P123)</f>
        <v>20</v>
      </c>
      <c r="Q124" s="77">
        <f>+P124/4</f>
        <v>5</v>
      </c>
      <c r="R124" s="78">
        <f>SQRT(Q124)</f>
        <v>2.2360679774997898</v>
      </c>
      <c r="U124" s="32"/>
    </row>
    <row r="125" spans="1:29" ht="19.5" x14ac:dyDescent="0.35">
      <c r="A125" s="41" t="s">
        <v>100</v>
      </c>
      <c r="B125">
        <v>-1</v>
      </c>
      <c r="C125">
        <v>-3</v>
      </c>
      <c r="D125">
        <v>-4</v>
      </c>
      <c r="E125">
        <v>-5</v>
      </c>
      <c r="F125">
        <v>-7</v>
      </c>
      <c r="L125" s="35"/>
      <c r="M125" s="31"/>
      <c r="P125" s="61" t="s">
        <v>142</v>
      </c>
      <c r="Q125" s="62" t="s">
        <v>157</v>
      </c>
      <c r="R125" s="39" t="s">
        <v>150</v>
      </c>
      <c r="U125" s="32"/>
    </row>
    <row r="126" spans="1:29" ht="18" x14ac:dyDescent="0.25">
      <c r="L126" s="35"/>
      <c r="M126" s="31"/>
      <c r="Q126" s="63" t="s">
        <v>144</v>
      </c>
      <c r="R126" s="39" t="s">
        <v>143</v>
      </c>
      <c r="U126" s="32"/>
    </row>
    <row r="127" spans="1:29" x14ac:dyDescent="0.25">
      <c r="L127" s="35"/>
      <c r="M127" s="31"/>
      <c r="U127" s="32"/>
    </row>
    <row r="128" spans="1:29" x14ac:dyDescent="0.25">
      <c r="L128" s="35"/>
      <c r="M128" s="31"/>
      <c r="N128" t="s">
        <v>147</v>
      </c>
      <c r="Q128" s="50">
        <f>+R124/N124</f>
        <v>0.55901699437494745</v>
      </c>
      <c r="R128" s="75" t="s">
        <v>158</v>
      </c>
      <c r="U128" s="32"/>
    </row>
    <row r="129" spans="12:21" x14ac:dyDescent="0.25">
      <c r="L129" s="35"/>
      <c r="M129" s="31"/>
      <c r="U129" s="32"/>
    </row>
    <row r="130" spans="12:21" x14ac:dyDescent="0.25">
      <c r="L130" s="35"/>
      <c r="M130" s="76"/>
      <c r="N130" s="10"/>
      <c r="O130" s="10"/>
      <c r="P130" s="10"/>
      <c r="Q130" s="10"/>
      <c r="R130" s="10"/>
      <c r="S130" s="10"/>
      <c r="T130" s="10"/>
      <c r="U130" s="29"/>
    </row>
    <row r="131" spans="12:21" x14ac:dyDescent="0.25">
      <c r="L131" s="35"/>
    </row>
    <row r="132" spans="12:21" ht="19.5" x14ac:dyDescent="0.35">
      <c r="L132" s="35"/>
      <c r="M132" s="68" t="s">
        <v>123</v>
      </c>
      <c r="N132" s="30" t="s">
        <v>161</v>
      </c>
      <c r="O132" s="69" t="s">
        <v>140</v>
      </c>
      <c r="P132" s="69" t="s">
        <v>141</v>
      </c>
      <c r="Q132" s="11"/>
      <c r="R132" s="11"/>
      <c r="S132" s="11"/>
      <c r="T132" s="11"/>
      <c r="U132" s="70"/>
    </row>
    <row r="133" spans="12:21" x14ac:dyDescent="0.25">
      <c r="L133" s="35"/>
      <c r="M133" s="71">
        <v>1</v>
      </c>
      <c r="N133" s="21">
        <v>6</v>
      </c>
      <c r="O133">
        <f>+N133-9</f>
        <v>-3</v>
      </c>
      <c r="P133">
        <f>+POWER(O133,2)</f>
        <v>9</v>
      </c>
      <c r="U133" s="32"/>
    </row>
    <row r="134" spans="12:21" x14ac:dyDescent="0.25">
      <c r="L134" s="35"/>
      <c r="M134" s="71">
        <v>2</v>
      </c>
      <c r="N134" s="21">
        <v>8</v>
      </c>
      <c r="O134">
        <f t="shared" ref="O134:O137" si="4">+N134-9</f>
        <v>-1</v>
      </c>
      <c r="P134">
        <f t="shared" ref="P134:P137" si="5">+POWER(O134,2)</f>
        <v>1</v>
      </c>
      <c r="U134" s="32"/>
    </row>
    <row r="135" spans="12:21" x14ac:dyDescent="0.25">
      <c r="L135" s="35"/>
      <c r="M135" s="71">
        <v>3</v>
      </c>
      <c r="N135" s="21">
        <v>9</v>
      </c>
      <c r="O135">
        <f t="shared" si="4"/>
        <v>0</v>
      </c>
      <c r="P135">
        <f t="shared" si="5"/>
        <v>0</v>
      </c>
      <c r="U135" s="32"/>
    </row>
    <row r="136" spans="12:21" x14ac:dyDescent="0.25">
      <c r="L136" s="35"/>
      <c r="M136" s="71">
        <v>4</v>
      </c>
      <c r="N136" s="21">
        <v>10</v>
      </c>
      <c r="O136">
        <f t="shared" si="4"/>
        <v>1</v>
      </c>
      <c r="P136">
        <f t="shared" si="5"/>
        <v>1</v>
      </c>
      <c r="U136" s="32"/>
    </row>
    <row r="137" spans="12:21" x14ac:dyDescent="0.25">
      <c r="L137" s="35"/>
      <c r="M137" s="71">
        <v>5</v>
      </c>
      <c r="N137" s="21">
        <v>12</v>
      </c>
      <c r="O137">
        <f t="shared" si="4"/>
        <v>3</v>
      </c>
      <c r="P137">
        <f t="shared" si="5"/>
        <v>9</v>
      </c>
      <c r="U137" s="32"/>
    </row>
    <row r="138" spans="12:21" x14ac:dyDescent="0.25">
      <c r="L138" s="35"/>
      <c r="M138" s="72" t="s">
        <v>155</v>
      </c>
      <c r="N138" s="67">
        <f>SUM(N133:N137)</f>
        <v>45</v>
      </c>
      <c r="U138" s="32"/>
    </row>
    <row r="139" spans="12:21" ht="15.75" x14ac:dyDescent="0.25">
      <c r="L139" s="35"/>
      <c r="M139" s="73" t="s">
        <v>156</v>
      </c>
      <c r="N139" s="74">
        <f>+N138/5</f>
        <v>9</v>
      </c>
      <c r="P139" s="60">
        <f>SUM(P133:P138)</f>
        <v>20</v>
      </c>
      <c r="Q139" s="77">
        <f>+P139/4</f>
        <v>5</v>
      </c>
      <c r="R139" s="78">
        <f>SQRT(Q139)</f>
        <v>2.2360679774997898</v>
      </c>
      <c r="U139" s="32"/>
    </row>
    <row r="140" spans="12:21" ht="19.5" x14ac:dyDescent="0.35">
      <c r="L140" s="35"/>
      <c r="M140" s="31"/>
      <c r="P140" s="61" t="s">
        <v>142</v>
      </c>
      <c r="Q140" s="62" t="s">
        <v>157</v>
      </c>
      <c r="R140" s="39" t="s">
        <v>150</v>
      </c>
      <c r="U140" s="32"/>
    </row>
    <row r="141" spans="12:21" ht="18" x14ac:dyDescent="0.25">
      <c r="L141" s="35"/>
      <c r="M141" s="31"/>
      <c r="Q141" s="63" t="s">
        <v>144</v>
      </c>
      <c r="R141" s="39" t="s">
        <v>143</v>
      </c>
      <c r="U141" s="32"/>
    </row>
    <row r="142" spans="12:21" x14ac:dyDescent="0.25">
      <c r="L142" s="35"/>
      <c r="M142" s="31"/>
      <c r="U142" s="32"/>
    </row>
    <row r="143" spans="12:21" x14ac:dyDescent="0.25">
      <c r="L143" s="35"/>
      <c r="M143" s="31"/>
      <c r="N143" t="s">
        <v>147</v>
      </c>
      <c r="Q143" s="79">
        <f>+R139/N139</f>
        <v>0.24845199749997665</v>
      </c>
      <c r="R143" s="75" t="s">
        <v>159</v>
      </c>
      <c r="U143" s="32"/>
    </row>
    <row r="144" spans="12:21" x14ac:dyDescent="0.25">
      <c r="L144" s="35"/>
      <c r="M144" s="31"/>
      <c r="U144" s="32"/>
    </row>
    <row r="145" spans="12:21" x14ac:dyDescent="0.25">
      <c r="L145" s="35"/>
      <c r="M145" s="76"/>
      <c r="N145" s="10"/>
      <c r="O145" s="10"/>
      <c r="P145" s="10"/>
      <c r="Q145" s="10"/>
      <c r="R145" s="10"/>
      <c r="S145" s="10"/>
      <c r="T145" s="10"/>
      <c r="U145" s="29"/>
    </row>
    <row r="146" spans="12:21" x14ac:dyDescent="0.25">
      <c r="L146" s="35"/>
    </row>
    <row r="147" spans="12:21" ht="19.5" x14ac:dyDescent="0.35">
      <c r="L147" s="35"/>
      <c r="M147" s="68" t="s">
        <v>123</v>
      </c>
      <c r="N147" s="30" t="s">
        <v>160</v>
      </c>
      <c r="O147" s="69" t="s">
        <v>140</v>
      </c>
      <c r="P147" s="69" t="s">
        <v>141</v>
      </c>
      <c r="Q147" s="11"/>
      <c r="R147" s="11"/>
      <c r="S147" s="11"/>
      <c r="T147" s="11"/>
      <c r="U147" s="70"/>
    </row>
    <row r="148" spans="12:21" x14ac:dyDescent="0.25">
      <c r="L148" s="35"/>
      <c r="M148" s="71">
        <v>1</v>
      </c>
      <c r="N148" s="21">
        <v>3</v>
      </c>
      <c r="O148">
        <f>+N148-12</f>
        <v>-9</v>
      </c>
      <c r="P148">
        <f>+POWER(O148,2)</f>
        <v>81</v>
      </c>
      <c r="U148" s="32"/>
    </row>
    <row r="149" spans="12:21" x14ac:dyDescent="0.25">
      <c r="L149" s="35"/>
      <c r="M149" s="71">
        <v>2</v>
      </c>
      <c r="N149" s="21">
        <v>9</v>
      </c>
      <c r="O149">
        <f t="shared" ref="O149:O152" si="6">+N149-12</f>
        <v>-3</v>
      </c>
      <c r="P149">
        <f t="shared" ref="P149:P152" si="7">+POWER(O149,2)</f>
        <v>9</v>
      </c>
      <c r="U149" s="32"/>
    </row>
    <row r="150" spans="12:21" x14ac:dyDescent="0.25">
      <c r="L150" s="35"/>
      <c r="M150" s="71">
        <v>3</v>
      </c>
      <c r="N150" s="21">
        <v>12</v>
      </c>
      <c r="O150">
        <f t="shared" si="6"/>
        <v>0</v>
      </c>
      <c r="P150">
        <f t="shared" si="7"/>
        <v>0</v>
      </c>
      <c r="U150" s="32"/>
    </row>
    <row r="151" spans="12:21" x14ac:dyDescent="0.25">
      <c r="L151" s="35"/>
      <c r="M151" s="71">
        <v>4</v>
      </c>
      <c r="N151" s="21">
        <v>15</v>
      </c>
      <c r="O151">
        <f t="shared" si="6"/>
        <v>3</v>
      </c>
      <c r="P151">
        <f t="shared" si="7"/>
        <v>9</v>
      </c>
      <c r="U151" s="32"/>
    </row>
    <row r="152" spans="12:21" x14ac:dyDescent="0.25">
      <c r="L152" s="35"/>
      <c r="M152" s="71">
        <v>5</v>
      </c>
      <c r="N152" s="21">
        <v>21</v>
      </c>
      <c r="O152">
        <f t="shared" si="6"/>
        <v>9</v>
      </c>
      <c r="P152">
        <f t="shared" si="7"/>
        <v>81</v>
      </c>
      <c r="U152" s="32"/>
    </row>
    <row r="153" spans="12:21" x14ac:dyDescent="0.25">
      <c r="L153" s="35"/>
      <c r="M153" s="72" t="s">
        <v>155</v>
      </c>
      <c r="N153" s="67">
        <f>SUM(N148:N152)</f>
        <v>60</v>
      </c>
      <c r="U153" s="32"/>
    </row>
    <row r="154" spans="12:21" ht="15.75" x14ac:dyDescent="0.25">
      <c r="L154" s="35"/>
      <c r="M154" s="73" t="s">
        <v>156</v>
      </c>
      <c r="N154" s="74">
        <f>+N153/5</f>
        <v>12</v>
      </c>
      <c r="P154" s="60">
        <f>SUM(P148:P153)</f>
        <v>180</v>
      </c>
      <c r="Q154" s="77">
        <f>+P154/4</f>
        <v>45</v>
      </c>
      <c r="R154" s="78">
        <f>SQRT(Q154)</f>
        <v>6.7082039324993694</v>
      </c>
      <c r="U154" s="32"/>
    </row>
    <row r="155" spans="12:21" ht="19.5" x14ac:dyDescent="0.35">
      <c r="L155" s="35"/>
      <c r="M155" s="31"/>
      <c r="P155" s="61" t="s">
        <v>142</v>
      </c>
      <c r="Q155" s="62" t="s">
        <v>157</v>
      </c>
      <c r="R155" s="39" t="s">
        <v>150</v>
      </c>
      <c r="U155" s="32"/>
    </row>
    <row r="156" spans="12:21" ht="18" x14ac:dyDescent="0.25">
      <c r="L156" s="35"/>
      <c r="M156" s="31"/>
      <c r="Q156" s="63" t="s">
        <v>144</v>
      </c>
      <c r="R156" s="39" t="s">
        <v>143</v>
      </c>
      <c r="U156" s="32"/>
    </row>
    <row r="157" spans="12:21" x14ac:dyDescent="0.25">
      <c r="L157" s="35"/>
      <c r="M157" s="31"/>
      <c r="U157" s="32"/>
    </row>
    <row r="158" spans="12:21" x14ac:dyDescent="0.25">
      <c r="L158" s="35"/>
      <c r="M158" s="31"/>
      <c r="N158" t="s">
        <v>147</v>
      </c>
      <c r="Q158" s="50">
        <f>+R154/N154</f>
        <v>0.55901699437494745</v>
      </c>
      <c r="R158" s="75" t="s">
        <v>158</v>
      </c>
      <c r="U158" s="32"/>
    </row>
    <row r="159" spans="12:21" x14ac:dyDescent="0.25">
      <c r="L159" s="35"/>
      <c r="M159" s="31"/>
      <c r="U159" s="32"/>
    </row>
    <row r="160" spans="12:21" x14ac:dyDescent="0.25">
      <c r="L160" s="35"/>
      <c r="M160" s="76"/>
      <c r="N160" s="10"/>
      <c r="O160" s="10"/>
      <c r="P160" s="10"/>
      <c r="Q160" s="10"/>
      <c r="R160" s="10"/>
      <c r="S160" s="10"/>
      <c r="T160" s="10"/>
      <c r="U160" s="29"/>
    </row>
    <row r="161" spans="12:21" x14ac:dyDescent="0.25">
      <c r="L161" s="35"/>
    </row>
    <row r="162" spans="12:21" ht="19.5" x14ac:dyDescent="0.35">
      <c r="L162" s="35"/>
      <c r="M162" s="68" t="s">
        <v>123</v>
      </c>
      <c r="N162" s="30" t="s">
        <v>162</v>
      </c>
      <c r="O162" s="69" t="s">
        <v>140</v>
      </c>
      <c r="P162" s="69" t="s">
        <v>141</v>
      </c>
      <c r="Q162" s="11"/>
      <c r="R162" s="11"/>
      <c r="S162" s="11"/>
      <c r="T162" s="11"/>
      <c r="U162" s="70"/>
    </row>
    <row r="163" spans="12:21" x14ac:dyDescent="0.25">
      <c r="L163" s="35"/>
      <c r="M163" s="71">
        <v>1</v>
      </c>
      <c r="N163" s="21">
        <v>-1</v>
      </c>
      <c r="O163">
        <f>+N163-$N$169</f>
        <v>3</v>
      </c>
      <c r="P163">
        <f>+POWER(O163,2)</f>
        <v>9</v>
      </c>
      <c r="U163" s="32"/>
    </row>
    <row r="164" spans="12:21" x14ac:dyDescent="0.25">
      <c r="L164" s="35"/>
      <c r="M164" s="71">
        <v>2</v>
      </c>
      <c r="N164" s="21">
        <v>-3</v>
      </c>
      <c r="O164">
        <f t="shared" ref="O164:O167" si="8">+N164-$N$169</f>
        <v>1</v>
      </c>
      <c r="P164">
        <f t="shared" ref="P164:P167" si="9">+POWER(O164,2)</f>
        <v>1</v>
      </c>
      <c r="U164" s="32"/>
    </row>
    <row r="165" spans="12:21" x14ac:dyDescent="0.25">
      <c r="L165" s="35"/>
      <c r="M165" s="71">
        <v>3</v>
      </c>
      <c r="N165" s="21">
        <v>-4</v>
      </c>
      <c r="O165">
        <f t="shared" si="8"/>
        <v>0</v>
      </c>
      <c r="P165">
        <f t="shared" si="9"/>
        <v>0</v>
      </c>
      <c r="U165" s="32"/>
    </row>
    <row r="166" spans="12:21" x14ac:dyDescent="0.25">
      <c r="L166" s="35"/>
      <c r="M166" s="71">
        <v>4</v>
      </c>
      <c r="N166" s="21">
        <v>-5</v>
      </c>
      <c r="O166">
        <f t="shared" si="8"/>
        <v>-1</v>
      </c>
      <c r="P166">
        <f t="shared" si="9"/>
        <v>1</v>
      </c>
      <c r="U166" s="32"/>
    </row>
    <row r="167" spans="12:21" x14ac:dyDescent="0.25">
      <c r="L167" s="35"/>
      <c r="M167" s="71">
        <v>5</v>
      </c>
      <c r="N167" s="21">
        <v>-7</v>
      </c>
      <c r="O167">
        <f t="shared" si="8"/>
        <v>-3</v>
      </c>
      <c r="P167">
        <f t="shared" si="9"/>
        <v>9</v>
      </c>
      <c r="U167" s="32"/>
    </row>
    <row r="168" spans="12:21" x14ac:dyDescent="0.25">
      <c r="L168" s="35"/>
      <c r="M168" s="72" t="s">
        <v>155</v>
      </c>
      <c r="N168" s="67">
        <f>SUM(N163:N167)</f>
        <v>-20</v>
      </c>
      <c r="U168" s="32"/>
    </row>
    <row r="169" spans="12:21" ht="15.75" x14ac:dyDescent="0.25">
      <c r="L169" s="35"/>
      <c r="M169" s="73" t="s">
        <v>156</v>
      </c>
      <c r="N169" s="74">
        <f>+N168/5</f>
        <v>-4</v>
      </c>
      <c r="P169" s="60">
        <f>SUM(P163:P168)</f>
        <v>20</v>
      </c>
      <c r="Q169" s="77">
        <f>+P169/4</f>
        <v>5</v>
      </c>
      <c r="R169" s="78">
        <f>SQRT(Q169)</f>
        <v>2.2360679774997898</v>
      </c>
      <c r="U169" s="32"/>
    </row>
    <row r="170" spans="12:21" ht="19.5" x14ac:dyDescent="0.35">
      <c r="L170" s="35"/>
      <c r="M170" s="31"/>
      <c r="P170" s="61" t="s">
        <v>142</v>
      </c>
      <c r="Q170" s="62" t="s">
        <v>157</v>
      </c>
      <c r="R170" s="39" t="s">
        <v>150</v>
      </c>
      <c r="U170" s="32"/>
    </row>
    <row r="171" spans="12:21" ht="18" x14ac:dyDescent="0.25">
      <c r="L171" s="35"/>
      <c r="M171" s="31"/>
      <c r="Q171" s="63" t="s">
        <v>144</v>
      </c>
      <c r="R171" s="39" t="s">
        <v>143</v>
      </c>
      <c r="U171" s="32"/>
    </row>
    <row r="172" spans="12:21" x14ac:dyDescent="0.25">
      <c r="L172" s="35"/>
      <c r="M172" s="31"/>
      <c r="U172" s="32"/>
    </row>
    <row r="173" spans="12:21" x14ac:dyDescent="0.25">
      <c r="L173" s="35"/>
      <c r="M173" s="31"/>
      <c r="N173" t="s">
        <v>147</v>
      </c>
      <c r="Q173" s="50">
        <f>+R169/N169</f>
        <v>-0.55901699437494745</v>
      </c>
      <c r="R173" s="75" t="s">
        <v>158</v>
      </c>
      <c r="U173" s="32"/>
    </row>
    <row r="174" spans="12:21" x14ac:dyDescent="0.25">
      <c r="L174" s="35"/>
      <c r="M174" s="31"/>
      <c r="U174" s="32"/>
    </row>
    <row r="175" spans="12:21" x14ac:dyDescent="0.25">
      <c r="L175" s="35"/>
      <c r="M175" s="76"/>
      <c r="N175" s="10"/>
      <c r="O175" s="10"/>
      <c r="P175" s="10"/>
      <c r="Q175" s="10"/>
      <c r="R175" s="10"/>
      <c r="S175" s="10"/>
      <c r="T175" s="10"/>
      <c r="U175" s="29"/>
    </row>
    <row r="176" spans="12:21" x14ac:dyDescent="0.25">
      <c r="L176" s="35"/>
    </row>
    <row r="177" spans="12:20" s="84" customFormat="1" ht="24" customHeight="1" x14ac:dyDescent="0.25"/>
    <row r="178" spans="12:20" x14ac:dyDescent="0.25">
      <c r="L178" s="35"/>
    </row>
    <row r="179" spans="12:20" x14ac:dyDescent="0.25">
      <c r="L179" s="35"/>
      <c r="Q179" s="36" t="s">
        <v>175</v>
      </c>
    </row>
    <row r="180" spans="12:20" x14ac:dyDescent="0.25">
      <c r="L180" s="35"/>
      <c r="M180" t="s">
        <v>163</v>
      </c>
      <c r="N180" s="21">
        <v>3</v>
      </c>
      <c r="Q180" t="s">
        <v>173</v>
      </c>
      <c r="R180" s="21" t="s">
        <v>176</v>
      </c>
      <c r="S180" s="87" t="s">
        <v>177</v>
      </c>
    </row>
    <row r="181" spans="12:20" x14ac:dyDescent="0.25">
      <c r="L181" s="35"/>
      <c r="N181" s="21">
        <v>5</v>
      </c>
      <c r="Q181" t="s">
        <v>174</v>
      </c>
      <c r="R181" s="93" t="s">
        <v>44</v>
      </c>
      <c r="S181" s="87" t="s">
        <v>178</v>
      </c>
      <c r="T181" s="82" t="s">
        <v>180</v>
      </c>
    </row>
    <row r="182" spans="12:20" x14ac:dyDescent="0.25">
      <c r="L182" s="35"/>
      <c r="N182" s="21">
        <v>8</v>
      </c>
      <c r="Q182" t="s">
        <v>166</v>
      </c>
      <c r="R182">
        <v>12</v>
      </c>
      <c r="S182" s="87">
        <v>1</v>
      </c>
      <c r="T182" s="91">
        <f>+S182*R182</f>
        <v>12</v>
      </c>
    </row>
    <row r="183" spans="12:20" x14ac:dyDescent="0.25">
      <c r="L183" s="35"/>
      <c r="N183" s="21">
        <v>10</v>
      </c>
      <c r="Q183" t="s">
        <v>167</v>
      </c>
      <c r="R183">
        <v>8</v>
      </c>
      <c r="S183" s="87">
        <v>3</v>
      </c>
      <c r="T183" s="91">
        <f t="shared" ref="T183:T188" si="10">+S183*R183</f>
        <v>24</v>
      </c>
    </row>
    <row r="184" spans="12:20" x14ac:dyDescent="0.25">
      <c r="L184" s="35"/>
      <c r="N184" s="21">
        <v>14</v>
      </c>
      <c r="Q184" t="s">
        <v>168</v>
      </c>
      <c r="R184">
        <v>14</v>
      </c>
      <c r="S184" s="87">
        <v>5</v>
      </c>
      <c r="T184" s="91">
        <f t="shared" si="10"/>
        <v>70</v>
      </c>
    </row>
    <row r="185" spans="12:20" x14ac:dyDescent="0.25">
      <c r="L185" s="35"/>
      <c r="N185" s="21">
        <v>8</v>
      </c>
      <c r="Q185" s="86" t="s">
        <v>172</v>
      </c>
      <c r="R185">
        <v>10</v>
      </c>
      <c r="S185" s="87">
        <v>7</v>
      </c>
      <c r="T185" s="91">
        <f t="shared" si="10"/>
        <v>70</v>
      </c>
    </row>
    <row r="186" spans="12:20" x14ac:dyDescent="0.25">
      <c r="L186" s="35"/>
      <c r="N186" s="21">
        <v>12</v>
      </c>
      <c r="Q186" t="s">
        <v>169</v>
      </c>
      <c r="R186">
        <v>8</v>
      </c>
      <c r="S186" s="87">
        <v>9</v>
      </c>
      <c r="T186" s="91">
        <f t="shared" si="10"/>
        <v>72</v>
      </c>
    </row>
    <row r="187" spans="12:20" ht="15.75" x14ac:dyDescent="0.25">
      <c r="L187" s="35"/>
      <c r="M187" s="59" t="s">
        <v>155</v>
      </c>
      <c r="N187" s="85">
        <f>SUM(N180:N186)</f>
        <v>60</v>
      </c>
      <c r="Q187" t="s">
        <v>170</v>
      </c>
      <c r="R187">
        <v>5</v>
      </c>
      <c r="S187" s="87">
        <v>11</v>
      </c>
      <c r="T187" s="91">
        <f t="shared" si="10"/>
        <v>55</v>
      </c>
    </row>
    <row r="188" spans="12:20" x14ac:dyDescent="0.25">
      <c r="L188" s="35"/>
      <c r="Q188" t="s">
        <v>171</v>
      </c>
      <c r="R188">
        <v>3</v>
      </c>
      <c r="S188" s="87">
        <v>13</v>
      </c>
      <c r="T188" s="91">
        <f t="shared" si="10"/>
        <v>39</v>
      </c>
    </row>
    <row r="189" spans="12:20" ht="15.75" x14ac:dyDescent="0.25">
      <c r="L189" s="35"/>
      <c r="M189" t="s">
        <v>164</v>
      </c>
      <c r="N189" s="21">
        <v>7</v>
      </c>
      <c r="R189" s="65">
        <f>SUM(R182:R188)</f>
        <v>60</v>
      </c>
      <c r="S189" s="88" t="s">
        <v>179</v>
      </c>
      <c r="T189" s="89">
        <f>SUM(T182:T188)</f>
        <v>342</v>
      </c>
    </row>
    <row r="190" spans="12:20" x14ac:dyDescent="0.25">
      <c r="L190" s="35"/>
      <c r="N190" s="21">
        <v>10</v>
      </c>
      <c r="S190" s="92" t="s">
        <v>181</v>
      </c>
      <c r="T190" s="90">
        <f>+T189/R189</f>
        <v>5.7</v>
      </c>
    </row>
    <row r="191" spans="12:20" x14ac:dyDescent="0.25">
      <c r="L191" s="35"/>
      <c r="N191" s="21">
        <v>8</v>
      </c>
    </row>
    <row r="192" spans="12:20" x14ac:dyDescent="0.25">
      <c r="L192" s="35"/>
      <c r="N192" s="21">
        <v>5</v>
      </c>
      <c r="S192" s="66" t="s">
        <v>182</v>
      </c>
    </row>
    <row r="193" spans="12:14" x14ac:dyDescent="0.25">
      <c r="L193" s="35"/>
      <c r="N193" s="21">
        <v>3</v>
      </c>
    </row>
    <row r="194" spans="12:14" ht="15.75" x14ac:dyDescent="0.25">
      <c r="L194" s="35"/>
      <c r="M194" s="59" t="s">
        <v>155</v>
      </c>
      <c r="N194" s="85">
        <f>SUM(N189:N193)</f>
        <v>33</v>
      </c>
    </row>
    <row r="195" spans="12:14" x14ac:dyDescent="0.25">
      <c r="L195" s="35"/>
    </row>
    <row r="196" spans="12:14" x14ac:dyDescent="0.25">
      <c r="L196" s="35"/>
    </row>
    <row r="197" spans="12:14" x14ac:dyDescent="0.25">
      <c r="L197" s="35"/>
    </row>
    <row r="198" spans="12:14" x14ac:dyDescent="0.25">
      <c r="L198" s="35"/>
      <c r="M198" t="s">
        <v>165</v>
      </c>
    </row>
    <row r="199" spans="12:14" x14ac:dyDescent="0.25">
      <c r="L199" s="35"/>
    </row>
    <row r="200" spans="12:14" x14ac:dyDescent="0.25">
      <c r="L200" s="35"/>
    </row>
    <row r="201" spans="12:14" x14ac:dyDescent="0.25">
      <c r="L201" s="35"/>
    </row>
    <row r="202" spans="12:14" x14ac:dyDescent="0.25">
      <c r="L202" s="35"/>
    </row>
    <row r="203" spans="12:14" x14ac:dyDescent="0.25">
      <c r="L203" s="35"/>
    </row>
    <row r="204" spans="12:14" x14ac:dyDescent="0.25">
      <c r="L204" s="35"/>
    </row>
    <row r="205" spans="12:14" x14ac:dyDescent="0.25">
      <c r="L205" s="35"/>
    </row>
    <row r="206" spans="12:14" x14ac:dyDescent="0.25">
      <c r="L206" s="35"/>
    </row>
    <row r="207" spans="12:14" x14ac:dyDescent="0.25">
      <c r="L207" s="35"/>
    </row>
    <row r="208" spans="12:14" x14ac:dyDescent="0.25">
      <c r="L208" s="35"/>
    </row>
    <row r="209" spans="1:24" x14ac:dyDescent="0.25">
      <c r="L209" s="35"/>
    </row>
    <row r="210" spans="1:24" x14ac:dyDescent="0.25">
      <c r="L210" s="35"/>
    </row>
    <row r="211" spans="1:24" x14ac:dyDescent="0.25">
      <c r="L211" s="35"/>
    </row>
    <row r="212" spans="1:24" x14ac:dyDescent="0.25">
      <c r="L212" s="35"/>
    </row>
    <row r="213" spans="1:24" x14ac:dyDescent="0.25">
      <c r="L213" s="35"/>
    </row>
    <row r="214" spans="1:24" s="84" customFormat="1" ht="23.25" customHeight="1" x14ac:dyDescent="0.25">
      <c r="L214" s="35"/>
    </row>
    <row r="215" spans="1:24" x14ac:dyDescent="0.25">
      <c r="L215" s="35"/>
    </row>
    <row r="216" spans="1:24" ht="18.75" x14ac:dyDescent="0.35">
      <c r="A216" t="s">
        <v>183</v>
      </c>
      <c r="L216" s="35"/>
      <c r="N216" s="57" t="s">
        <v>190</v>
      </c>
      <c r="O216" s="103" t="s">
        <v>44</v>
      </c>
      <c r="P216" s="21" t="s">
        <v>196</v>
      </c>
      <c r="V216" s="117" t="s">
        <v>247</v>
      </c>
      <c r="W216" s="117"/>
      <c r="X216" s="117"/>
    </row>
    <row r="217" spans="1:24" ht="17.25" x14ac:dyDescent="0.25">
      <c r="A217" t="s">
        <v>184</v>
      </c>
      <c r="L217" s="35"/>
      <c r="M217" s="101" t="s">
        <v>123</v>
      </c>
      <c r="N217" s="98" t="s">
        <v>187</v>
      </c>
      <c r="O217" s="98" t="s">
        <v>188</v>
      </c>
      <c r="P217" s="64" t="s">
        <v>197</v>
      </c>
      <c r="R217" s="118" t="s">
        <v>199</v>
      </c>
      <c r="S217" s="119"/>
      <c r="T217" s="119"/>
      <c r="V217" s="33" t="s">
        <v>244</v>
      </c>
      <c r="W217" s="33" t="s">
        <v>245</v>
      </c>
      <c r="X217" s="33" t="s">
        <v>246</v>
      </c>
    </row>
    <row r="218" spans="1:24" x14ac:dyDescent="0.25">
      <c r="L218" s="35"/>
      <c r="M218" s="102">
        <v>1</v>
      </c>
      <c r="N218" s="33">
        <v>15</v>
      </c>
      <c r="O218" s="21">
        <v>1</v>
      </c>
      <c r="P218">
        <f>+O218*N218</f>
        <v>15</v>
      </c>
      <c r="R218" s="119">
        <f>+O218</f>
        <v>1</v>
      </c>
      <c r="S218" s="120" t="s">
        <v>200</v>
      </c>
      <c r="T218" s="119"/>
      <c r="V218">
        <f>+(N218-$P$234)</f>
        <v>-6.9400000000000013</v>
      </c>
      <c r="W218">
        <f>+POWER(V218,2)</f>
        <v>48.163600000000017</v>
      </c>
      <c r="X218">
        <f>+O218*W218</f>
        <v>48.163600000000017</v>
      </c>
    </row>
    <row r="219" spans="1:24" x14ac:dyDescent="0.25">
      <c r="A219" s="94" t="s">
        <v>185</v>
      </c>
      <c r="B219" s="95">
        <v>15</v>
      </c>
      <c r="C219" s="95">
        <v>16</v>
      </c>
      <c r="D219" s="95">
        <v>17</v>
      </c>
      <c r="E219" s="95">
        <v>18</v>
      </c>
      <c r="F219" s="95">
        <v>19</v>
      </c>
      <c r="G219" s="95">
        <v>20</v>
      </c>
      <c r="H219" s="95">
        <v>21</v>
      </c>
      <c r="I219" s="95">
        <v>22</v>
      </c>
      <c r="J219" s="95">
        <v>23</v>
      </c>
      <c r="K219" s="95">
        <v>24</v>
      </c>
      <c r="L219" s="95">
        <v>25</v>
      </c>
      <c r="M219" s="102">
        <v>2</v>
      </c>
      <c r="N219" s="33">
        <v>16</v>
      </c>
      <c r="O219" s="33">
        <v>2</v>
      </c>
      <c r="P219">
        <f t="shared" ref="P219:P228" si="11">+O219*N219</f>
        <v>32</v>
      </c>
      <c r="R219" s="119">
        <f>+R218+O219</f>
        <v>3</v>
      </c>
      <c r="S219" s="120" t="s">
        <v>201</v>
      </c>
      <c r="T219" s="119"/>
      <c r="V219">
        <f t="shared" ref="V219:V228" si="12">+(N219-$P$234)</f>
        <v>-5.9400000000000013</v>
      </c>
      <c r="W219">
        <f t="shared" ref="W219:W228" si="13">+POWER(V219,2)</f>
        <v>35.283600000000014</v>
      </c>
      <c r="X219">
        <f t="shared" ref="X219:X228" si="14">+O219*W219</f>
        <v>70.567200000000028</v>
      </c>
    </row>
    <row r="220" spans="1:24" x14ac:dyDescent="0.25">
      <c r="A220" s="96" t="s">
        <v>186</v>
      </c>
      <c r="B220" s="97">
        <v>1</v>
      </c>
      <c r="C220" s="97">
        <v>2</v>
      </c>
      <c r="D220" s="97">
        <v>4</v>
      </c>
      <c r="E220" s="97">
        <v>6</v>
      </c>
      <c r="F220" s="97">
        <v>9</v>
      </c>
      <c r="G220" s="97">
        <v>13</v>
      </c>
      <c r="H220" s="97">
        <v>18</v>
      </c>
      <c r="I220" s="97">
        <v>22</v>
      </c>
      <c r="J220" s="97">
        <v>35</v>
      </c>
      <c r="K220" s="97">
        <v>30</v>
      </c>
      <c r="L220" s="97">
        <v>10</v>
      </c>
      <c r="M220" s="102">
        <v>3</v>
      </c>
      <c r="N220" s="33">
        <v>17</v>
      </c>
      <c r="O220" s="33">
        <v>4</v>
      </c>
      <c r="P220">
        <f t="shared" si="11"/>
        <v>68</v>
      </c>
      <c r="R220" s="119">
        <f t="shared" ref="R220:R228" si="15">+R219+O220</f>
        <v>7</v>
      </c>
      <c r="S220" s="120" t="s">
        <v>202</v>
      </c>
      <c r="T220" s="119"/>
      <c r="V220">
        <f t="shared" si="12"/>
        <v>-4.9400000000000013</v>
      </c>
      <c r="W220">
        <f t="shared" si="13"/>
        <v>24.403600000000012</v>
      </c>
      <c r="X220">
        <f t="shared" si="14"/>
        <v>97.614400000000046</v>
      </c>
    </row>
    <row r="221" spans="1:24" x14ac:dyDescent="0.25">
      <c r="L221" s="35"/>
      <c r="M221" s="102">
        <v>4</v>
      </c>
      <c r="N221" s="33">
        <v>18</v>
      </c>
      <c r="O221" s="21">
        <v>6</v>
      </c>
      <c r="P221">
        <f t="shared" si="11"/>
        <v>108</v>
      </c>
      <c r="R221" s="119">
        <f t="shared" si="15"/>
        <v>13</v>
      </c>
      <c r="S221" s="120" t="s">
        <v>203</v>
      </c>
      <c r="T221" s="119"/>
      <c r="V221">
        <f t="shared" si="12"/>
        <v>-3.9400000000000013</v>
      </c>
      <c r="W221">
        <f t="shared" si="13"/>
        <v>15.523600000000011</v>
      </c>
      <c r="X221">
        <f t="shared" si="14"/>
        <v>93.141600000000068</v>
      </c>
    </row>
    <row r="222" spans="1:24" x14ac:dyDescent="0.25">
      <c r="B222" t="s">
        <v>191</v>
      </c>
      <c r="L222" s="35"/>
      <c r="M222" s="102">
        <v>5</v>
      </c>
      <c r="N222" s="33">
        <v>19</v>
      </c>
      <c r="O222" s="21">
        <v>9</v>
      </c>
      <c r="P222">
        <f t="shared" si="11"/>
        <v>171</v>
      </c>
      <c r="R222" s="119">
        <f t="shared" si="15"/>
        <v>22</v>
      </c>
      <c r="S222" s="120" t="s">
        <v>204</v>
      </c>
      <c r="T222" s="119"/>
      <c r="V222">
        <f t="shared" si="12"/>
        <v>-2.9400000000000013</v>
      </c>
      <c r="W222">
        <f t="shared" si="13"/>
        <v>8.6436000000000082</v>
      </c>
      <c r="X222">
        <f t="shared" si="14"/>
        <v>77.792400000000072</v>
      </c>
    </row>
    <row r="223" spans="1:24" x14ac:dyDescent="0.25">
      <c r="B223">
        <v>1</v>
      </c>
      <c r="C223" t="s">
        <v>193</v>
      </c>
      <c r="L223" s="35"/>
      <c r="M223" s="102">
        <v>6</v>
      </c>
      <c r="N223" s="33">
        <v>20</v>
      </c>
      <c r="O223" s="21">
        <v>13</v>
      </c>
      <c r="P223">
        <f t="shared" si="11"/>
        <v>260</v>
      </c>
      <c r="R223" s="119">
        <f t="shared" si="15"/>
        <v>35</v>
      </c>
      <c r="S223" s="120" t="s">
        <v>205</v>
      </c>
      <c r="T223" s="119"/>
      <c r="V223">
        <f t="shared" si="12"/>
        <v>-1.9400000000000013</v>
      </c>
      <c r="W223">
        <f t="shared" si="13"/>
        <v>3.7636000000000052</v>
      </c>
      <c r="X223">
        <f t="shared" si="14"/>
        <v>48.926800000000064</v>
      </c>
    </row>
    <row r="224" spans="1:24" x14ac:dyDescent="0.25">
      <c r="B224">
        <v>2</v>
      </c>
      <c r="C224" t="s">
        <v>192</v>
      </c>
      <c r="L224" s="35"/>
      <c r="M224" s="102">
        <v>7</v>
      </c>
      <c r="N224" s="33">
        <v>21</v>
      </c>
      <c r="O224" s="21">
        <v>18</v>
      </c>
      <c r="P224">
        <f t="shared" si="11"/>
        <v>378</v>
      </c>
      <c r="R224" s="119">
        <f t="shared" si="15"/>
        <v>53</v>
      </c>
      <c r="S224" s="120" t="s">
        <v>206</v>
      </c>
      <c r="T224" s="119"/>
      <c r="V224">
        <f t="shared" si="12"/>
        <v>-0.94000000000000128</v>
      </c>
      <c r="W224">
        <f t="shared" si="13"/>
        <v>0.88360000000000238</v>
      </c>
      <c r="X224">
        <f t="shared" si="14"/>
        <v>15.904800000000042</v>
      </c>
    </row>
    <row r="225" spans="2:24" x14ac:dyDescent="0.25">
      <c r="B225">
        <v>3</v>
      </c>
      <c r="C225" t="s">
        <v>194</v>
      </c>
      <c r="L225" s="35"/>
      <c r="M225" s="102">
        <v>8</v>
      </c>
      <c r="N225" s="33">
        <v>22</v>
      </c>
      <c r="O225" s="21">
        <v>22</v>
      </c>
      <c r="P225">
        <f t="shared" si="11"/>
        <v>484</v>
      </c>
      <c r="R225" s="119">
        <f t="shared" si="15"/>
        <v>75</v>
      </c>
      <c r="S225" s="120" t="s">
        <v>207</v>
      </c>
      <c r="T225" s="119"/>
      <c r="V225">
        <f t="shared" si="12"/>
        <v>5.9999999999998721E-2</v>
      </c>
      <c r="W225">
        <f t="shared" si="13"/>
        <v>3.5999999999998464E-3</v>
      </c>
      <c r="X225">
        <f t="shared" si="14"/>
        <v>7.919999999999662E-2</v>
      </c>
    </row>
    <row r="226" spans="2:24" x14ac:dyDescent="0.25">
      <c r="B226">
        <v>4</v>
      </c>
      <c r="C226" t="s">
        <v>195</v>
      </c>
      <c r="L226" s="35"/>
      <c r="M226" s="102">
        <v>9</v>
      </c>
      <c r="N226" s="99">
        <v>23</v>
      </c>
      <c r="O226" s="100">
        <v>35</v>
      </c>
      <c r="P226">
        <f t="shared" si="11"/>
        <v>805</v>
      </c>
      <c r="R226" s="119">
        <f t="shared" si="15"/>
        <v>110</v>
      </c>
      <c r="S226" s="120" t="s">
        <v>208</v>
      </c>
      <c r="T226" s="119"/>
      <c r="V226">
        <f t="shared" si="12"/>
        <v>1.0599999999999987</v>
      </c>
      <c r="W226">
        <f t="shared" si="13"/>
        <v>1.1235999999999973</v>
      </c>
      <c r="X226">
        <f t="shared" si="14"/>
        <v>39.325999999999901</v>
      </c>
    </row>
    <row r="227" spans="2:24" x14ac:dyDescent="0.25">
      <c r="L227" s="35"/>
      <c r="M227" s="102">
        <v>10</v>
      </c>
      <c r="N227" s="33">
        <v>24</v>
      </c>
      <c r="O227" s="21">
        <v>30</v>
      </c>
      <c r="P227">
        <f t="shared" si="11"/>
        <v>720</v>
      </c>
      <c r="R227" s="119">
        <f t="shared" si="15"/>
        <v>140</v>
      </c>
      <c r="S227" s="120" t="s">
        <v>209</v>
      </c>
      <c r="T227" s="119"/>
      <c r="V227">
        <f t="shared" si="12"/>
        <v>2.0599999999999987</v>
      </c>
      <c r="W227">
        <f t="shared" si="13"/>
        <v>4.2435999999999945</v>
      </c>
      <c r="X227">
        <f t="shared" si="14"/>
        <v>127.30799999999984</v>
      </c>
    </row>
    <row r="228" spans="2:24" x14ac:dyDescent="0.25">
      <c r="L228" s="35"/>
      <c r="M228" s="102">
        <v>11</v>
      </c>
      <c r="N228" s="33">
        <v>25</v>
      </c>
      <c r="O228" s="21">
        <v>10</v>
      </c>
      <c r="P228">
        <f t="shared" si="11"/>
        <v>250</v>
      </c>
      <c r="R228" s="119">
        <f t="shared" si="15"/>
        <v>150</v>
      </c>
      <c r="S228" s="120" t="s">
        <v>210</v>
      </c>
      <c r="T228" s="119"/>
      <c r="V228">
        <f t="shared" si="12"/>
        <v>3.0599999999999987</v>
      </c>
      <c r="W228">
        <f t="shared" si="13"/>
        <v>9.3635999999999928</v>
      </c>
      <c r="X228">
        <f t="shared" si="14"/>
        <v>93.635999999999925</v>
      </c>
    </row>
    <row r="229" spans="2:24" x14ac:dyDescent="0.25">
      <c r="L229" s="35"/>
      <c r="N229" s="41" t="s">
        <v>189</v>
      </c>
      <c r="O229" s="67">
        <f>SUM(O218:O228)</f>
        <v>150</v>
      </c>
      <c r="P229" s="67">
        <f>SUM(P218:P228)</f>
        <v>3291</v>
      </c>
      <c r="W229" t="s">
        <v>243</v>
      </c>
      <c r="X229" s="50">
        <f>SUM(X218:X228)</f>
        <v>712.46</v>
      </c>
    </row>
    <row r="230" spans="2:24" ht="17.25" x14ac:dyDescent="0.25">
      <c r="L230" s="35"/>
      <c r="R230" t="s">
        <v>211</v>
      </c>
      <c r="W230" s="21" t="s">
        <v>249</v>
      </c>
      <c r="X230">
        <f>+X229/149</f>
        <v>4.7816107382550337</v>
      </c>
    </row>
    <row r="231" spans="2:24" x14ac:dyDescent="0.25">
      <c r="L231" s="35"/>
      <c r="N231" s="104" t="s">
        <v>215</v>
      </c>
      <c r="O231" s="105"/>
      <c r="P231" s="107"/>
      <c r="R231" t="s">
        <v>212</v>
      </c>
      <c r="W231" s="21" t="s">
        <v>248</v>
      </c>
      <c r="X231">
        <f>SQRT(X230)</f>
        <v>2.1866894471449378</v>
      </c>
    </row>
    <row r="232" spans="2:24" x14ac:dyDescent="0.25">
      <c r="L232" s="35"/>
      <c r="N232" t="s">
        <v>239</v>
      </c>
    </row>
    <row r="233" spans="2:24" ht="18.75" customHeight="1" x14ac:dyDescent="0.25">
      <c r="L233" s="35"/>
      <c r="S233" t="s">
        <v>213</v>
      </c>
    </row>
    <row r="234" spans="2:24" x14ac:dyDescent="0.25">
      <c r="L234" s="35"/>
      <c r="N234" s="104" t="s">
        <v>198</v>
      </c>
      <c r="O234" s="105"/>
      <c r="P234" s="106">
        <f>+P229/O229</f>
        <v>21.94</v>
      </c>
      <c r="R234" s="104" t="s">
        <v>214</v>
      </c>
      <c r="S234" s="105"/>
      <c r="T234" s="107"/>
    </row>
    <row r="235" spans="2:24" x14ac:dyDescent="0.25">
      <c r="L235" s="35"/>
    </row>
    <row r="236" spans="2:24" x14ac:dyDescent="0.25">
      <c r="L236" s="35"/>
      <c r="N236" t="s">
        <v>217</v>
      </c>
    </row>
    <row r="237" spans="2:24" x14ac:dyDescent="0.25">
      <c r="L237" s="35"/>
    </row>
    <row r="238" spans="2:24" x14ac:dyDescent="0.25">
      <c r="L238" s="35"/>
      <c r="O238" s="64" t="s">
        <v>216</v>
      </c>
    </row>
    <row r="239" spans="2:24" x14ac:dyDescent="0.25">
      <c r="L239" s="35"/>
      <c r="O239" t="s">
        <v>218</v>
      </c>
    </row>
    <row r="240" spans="2:24" x14ac:dyDescent="0.25">
      <c r="L240" s="35"/>
      <c r="O240" s="108">
        <f xml:space="preserve"> (21.94-23) / 2.179</f>
        <v>-0.48646167966957266</v>
      </c>
    </row>
    <row r="241" spans="1:19" x14ac:dyDescent="0.25">
      <c r="L241" s="35"/>
    </row>
    <row r="242" spans="1:19" s="84" customFormat="1" ht="21" customHeight="1" x14ac:dyDescent="0.25"/>
    <row r="243" spans="1:19" x14ac:dyDescent="0.25">
      <c r="A243" t="s">
        <v>228</v>
      </c>
      <c r="L243" s="35"/>
    </row>
    <row r="244" spans="1:19" x14ac:dyDescent="0.25">
      <c r="A244" t="s">
        <v>240</v>
      </c>
      <c r="L244" s="35"/>
    </row>
    <row r="245" spans="1:19" x14ac:dyDescent="0.25">
      <c r="A245">
        <v>15</v>
      </c>
      <c r="B245">
        <v>9</v>
      </c>
      <c r="C245">
        <v>6</v>
      </c>
      <c r="D245">
        <v>18</v>
      </c>
      <c r="E245">
        <v>21</v>
      </c>
      <c r="F245">
        <v>6</v>
      </c>
      <c r="G245">
        <v>18</v>
      </c>
      <c r="H245">
        <v>27</v>
      </c>
      <c r="I245">
        <v>9</v>
      </c>
      <c r="J245">
        <v>12</v>
      </c>
      <c r="L245" s="35"/>
      <c r="M245" s="101" t="s">
        <v>123</v>
      </c>
      <c r="N245" t="s">
        <v>220</v>
      </c>
      <c r="S245" t="s">
        <v>227</v>
      </c>
    </row>
    <row r="246" spans="1:19" x14ac:dyDescent="0.25">
      <c r="A246" s="41" t="s">
        <v>231</v>
      </c>
      <c r="B246" t="s">
        <v>229</v>
      </c>
      <c r="L246" s="35"/>
      <c r="M246" s="102">
        <v>1</v>
      </c>
      <c r="N246">
        <v>6</v>
      </c>
      <c r="P246">
        <v>15</v>
      </c>
      <c r="S246">
        <f>+N246*1.18</f>
        <v>7.08</v>
      </c>
    </row>
    <row r="247" spans="1:19" x14ac:dyDescent="0.25">
      <c r="A247" s="41" t="s">
        <v>232</v>
      </c>
      <c r="B247" t="s">
        <v>241</v>
      </c>
      <c r="L247" s="35"/>
      <c r="M247" s="102">
        <v>2</v>
      </c>
      <c r="N247">
        <v>6</v>
      </c>
      <c r="P247">
        <v>9</v>
      </c>
      <c r="S247">
        <f t="shared" ref="S247:S255" si="16">+N247*1.18</f>
        <v>7.08</v>
      </c>
    </row>
    <row r="248" spans="1:19" x14ac:dyDescent="0.25">
      <c r="A248" s="41" t="s">
        <v>233</v>
      </c>
      <c r="B248" t="s">
        <v>230</v>
      </c>
      <c r="L248" s="35"/>
      <c r="M248" s="102">
        <v>3</v>
      </c>
      <c r="N248">
        <v>9</v>
      </c>
      <c r="P248">
        <v>6</v>
      </c>
      <c r="S248">
        <f t="shared" si="16"/>
        <v>10.62</v>
      </c>
    </row>
    <row r="249" spans="1:19" x14ac:dyDescent="0.25">
      <c r="L249" s="35"/>
      <c r="M249" s="102">
        <v>4</v>
      </c>
      <c r="N249">
        <v>9</v>
      </c>
      <c r="P249">
        <v>18</v>
      </c>
      <c r="S249">
        <f t="shared" si="16"/>
        <v>10.62</v>
      </c>
    </row>
    <row r="250" spans="1:19" x14ac:dyDescent="0.25">
      <c r="L250" s="35"/>
      <c r="M250" s="102">
        <v>5</v>
      </c>
      <c r="N250" s="109">
        <v>12</v>
      </c>
      <c r="P250">
        <v>21</v>
      </c>
      <c r="S250" s="109">
        <f t="shared" si="16"/>
        <v>14.16</v>
      </c>
    </row>
    <row r="251" spans="1:19" x14ac:dyDescent="0.25">
      <c r="B251" t="s">
        <v>242</v>
      </c>
      <c r="L251" s="35"/>
      <c r="M251" s="102">
        <v>6</v>
      </c>
      <c r="N251" s="110">
        <v>15</v>
      </c>
      <c r="P251">
        <v>6</v>
      </c>
      <c r="S251" s="110">
        <f t="shared" si="16"/>
        <v>17.7</v>
      </c>
    </row>
    <row r="252" spans="1:19" x14ac:dyDescent="0.25">
      <c r="L252" s="35"/>
      <c r="M252" s="102">
        <v>7</v>
      </c>
      <c r="N252">
        <v>18</v>
      </c>
      <c r="P252">
        <v>18</v>
      </c>
      <c r="S252">
        <f t="shared" si="16"/>
        <v>21.24</v>
      </c>
    </row>
    <row r="253" spans="1:19" x14ac:dyDescent="0.25">
      <c r="L253" s="35"/>
      <c r="M253" s="102">
        <v>8</v>
      </c>
      <c r="N253">
        <v>18</v>
      </c>
      <c r="P253">
        <v>27</v>
      </c>
      <c r="S253">
        <f t="shared" si="16"/>
        <v>21.24</v>
      </c>
    </row>
    <row r="254" spans="1:19" x14ac:dyDescent="0.25">
      <c r="L254" s="35"/>
      <c r="M254" s="102">
        <v>9</v>
      </c>
      <c r="N254">
        <v>21</v>
      </c>
      <c r="P254">
        <v>9</v>
      </c>
      <c r="S254">
        <f t="shared" si="16"/>
        <v>24.779999999999998</v>
      </c>
    </row>
    <row r="255" spans="1:19" x14ac:dyDescent="0.25">
      <c r="L255" s="35"/>
      <c r="M255" s="102">
        <v>10</v>
      </c>
      <c r="N255">
        <v>27</v>
      </c>
      <c r="P255">
        <v>12</v>
      </c>
      <c r="S255">
        <f t="shared" si="16"/>
        <v>31.86</v>
      </c>
    </row>
    <row r="256" spans="1:19" x14ac:dyDescent="0.25">
      <c r="L256" s="35"/>
      <c r="M256" s="102"/>
      <c r="N256" s="111">
        <f>SUM(N246:N255)</f>
        <v>141</v>
      </c>
      <c r="P256">
        <f>SUM(P246:P255)</f>
        <v>141</v>
      </c>
      <c r="S256" s="111">
        <f>SUM(S246:S255)</f>
        <v>166.38</v>
      </c>
    </row>
    <row r="257" spans="12:22" x14ac:dyDescent="0.25">
      <c r="L257" s="35"/>
    </row>
    <row r="258" spans="12:22" x14ac:dyDescent="0.25">
      <c r="L258" s="35"/>
      <c r="N258" s="104" t="s">
        <v>225</v>
      </c>
      <c r="O258" s="11"/>
      <c r="P258" s="11"/>
      <c r="Q258" s="70"/>
      <c r="S258" s="104" t="s">
        <v>226</v>
      </c>
      <c r="T258" s="11"/>
      <c r="U258" s="11"/>
      <c r="V258" s="70"/>
    </row>
    <row r="259" spans="12:22" x14ac:dyDescent="0.25">
      <c r="L259" s="35"/>
      <c r="N259" s="76" t="s">
        <v>223</v>
      </c>
      <c r="O259" s="10"/>
      <c r="P259" s="10"/>
      <c r="Q259" s="29"/>
      <c r="S259" s="76" t="s">
        <v>223</v>
      </c>
      <c r="T259" s="10"/>
      <c r="U259" s="10"/>
      <c r="V259" s="29"/>
    </row>
    <row r="260" spans="12:22" x14ac:dyDescent="0.25">
      <c r="L260" s="35"/>
    </row>
    <row r="261" spans="12:22" x14ac:dyDescent="0.25">
      <c r="L261" s="35"/>
      <c r="N261" s="104" t="s">
        <v>222</v>
      </c>
      <c r="O261" s="105"/>
      <c r="P261" s="105"/>
      <c r="Q261" s="107"/>
      <c r="S261" s="104" t="s">
        <v>224</v>
      </c>
      <c r="T261" s="105"/>
      <c r="U261" s="105"/>
      <c r="V261" s="107"/>
    </row>
    <row r="262" spans="12:22" x14ac:dyDescent="0.25">
      <c r="L262" s="35"/>
    </row>
    <row r="263" spans="12:22" x14ac:dyDescent="0.25">
      <c r="L263" s="35"/>
      <c r="N263" s="104" t="s">
        <v>219</v>
      </c>
      <c r="O263" s="105"/>
      <c r="P263" s="105"/>
      <c r="Q263" s="107">
        <f>14.1</f>
        <v>14.1</v>
      </c>
      <c r="S263" s="104" t="s">
        <v>221</v>
      </c>
      <c r="T263" s="105"/>
      <c r="U263" s="105"/>
      <c r="V263" s="107"/>
    </row>
    <row r="264" spans="12:22" x14ac:dyDescent="0.25">
      <c r="L264" s="35"/>
    </row>
    <row r="265" spans="12:22" s="35" customFormat="1" ht="24.75" customHeight="1" x14ac:dyDescent="0.25">
      <c r="T265" s="112" t="s">
        <v>234</v>
      </c>
    </row>
    <row r="266" spans="12:22" x14ac:dyDescent="0.25">
      <c r="L266" s="35"/>
    </row>
    <row r="267" spans="12:22" x14ac:dyDescent="0.25">
      <c r="L267" s="35"/>
    </row>
    <row r="268" spans="12:22" x14ac:dyDescent="0.25">
      <c r="L268" s="35"/>
    </row>
    <row r="269" spans="12:22" x14ac:dyDescent="0.25">
      <c r="L269" s="35"/>
    </row>
    <row r="270" spans="12:22" x14ac:dyDescent="0.25">
      <c r="L270" s="35"/>
    </row>
    <row r="271" spans="12:22" x14ac:dyDescent="0.25">
      <c r="L271" s="35"/>
    </row>
    <row r="272" spans="12:22" x14ac:dyDescent="0.25">
      <c r="L272" s="35"/>
    </row>
    <row r="273" spans="12:12" x14ac:dyDescent="0.25">
      <c r="L273" s="35"/>
    </row>
    <row r="274" spans="12:12" x14ac:dyDescent="0.25">
      <c r="L274" s="35"/>
    </row>
    <row r="275" spans="12:12" x14ac:dyDescent="0.25">
      <c r="L275" s="35"/>
    </row>
    <row r="276" spans="12:12" x14ac:dyDescent="0.25">
      <c r="L276" s="35"/>
    </row>
    <row r="277" spans="12:12" x14ac:dyDescent="0.25">
      <c r="L277" s="35"/>
    </row>
    <row r="278" spans="12:12" x14ac:dyDescent="0.25">
      <c r="L278" s="35"/>
    </row>
    <row r="279" spans="12:12" x14ac:dyDescent="0.25">
      <c r="L279" s="35"/>
    </row>
    <row r="280" spans="12:12" x14ac:dyDescent="0.25">
      <c r="L280" s="35"/>
    </row>
    <row r="281" spans="12:12" x14ac:dyDescent="0.25">
      <c r="L281" s="35"/>
    </row>
  </sheetData>
  <sortState xmlns:xlrd2="http://schemas.microsoft.com/office/spreadsheetml/2017/richdata2" ref="M246:N255">
    <sortCondition ref="N246"/>
  </sortState>
  <mergeCells count="1">
    <mergeCell ref="A45:K4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Συχνότητες Ιστογράμματα</vt:lpstr>
      <vt:lpstr>ασκηση το βάρος 30 αθλητών </vt:lpstr>
      <vt:lpstr>ΑΣΚΗΣΕΙΣ  ΑΠΟ ΒΙΒΛΙΟ Γ ΛΥΚΕΙΟΥ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NEOS</dc:creator>
  <cp:lastModifiedBy>Windows User</cp:lastModifiedBy>
  <dcterms:created xsi:type="dcterms:W3CDTF">2017-11-29T18:00:58Z</dcterms:created>
  <dcterms:modified xsi:type="dcterms:W3CDTF">2022-11-19T08:49:18Z</dcterms:modified>
</cp:coreProperties>
</file>